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40" windowHeight="5670" activeTab="0"/>
  </bookViews>
  <sheets>
    <sheet name="Laskenta" sheetId="1" r:id="rId1"/>
    <sheet name="T02_12" sheetId="2" state="hidden" r:id="rId2"/>
  </sheets>
  <definedNames>
    <definedName name="kalahin">'Laskenta'!$B$20</definedName>
    <definedName name="kalaopp">'Laskenta'!$B$19</definedName>
    <definedName name="kouljarj">'Laskenta'!$B$47</definedName>
    <definedName name="mintind">'Laskenta'!$B$13</definedName>
    <definedName name="opplkm">'Laskenta'!$B$18</definedName>
    <definedName name="pistehin">'Laskenta'!$B$14</definedName>
    <definedName name="rahsaaja">'T02_12'!$A$6:$A$125</definedName>
    <definedName name="rsaaja">'Laskenta'!$B$48</definedName>
    <definedName name="saaja09">#REF!</definedName>
    <definedName name="saaja10">'T02_12'!$A$6:$A$125</definedName>
    <definedName name="saajanro">'T02_12'!$B$6:$B$125</definedName>
    <definedName name="tindeksi">'Laskenta'!$F$40</definedName>
  </definedNames>
  <calcPr fullCalcOnLoad="1"/>
</workbook>
</file>

<file path=xl/sharedStrings.xml><?xml version="1.0" encoding="utf-8"?>
<sst xmlns="http://schemas.openxmlformats.org/spreadsheetml/2006/main" count="238" uniqueCount="222">
  <si>
    <t>Läpäissyt, työllinen (TR1)</t>
  </si>
  <si>
    <t>Läpäissyt, jatko-opiskelija (TR2)</t>
  </si>
  <si>
    <t>Läpäissyt, ei-työll. eikä jatko-opisk. (TR3)</t>
  </si>
  <si>
    <t>Ei läpäissyt, työllinen tai opiskelija (TR4)</t>
  </si>
  <si>
    <t>Keskeyttänyt, ei-työll. eikä opiskelija (TR5)</t>
  </si>
  <si>
    <t>Yhteensä määrä</t>
  </si>
  <si>
    <t>(%-yks)</t>
  </si>
  <si>
    <t>arvo</t>
  </si>
  <si>
    <t>osuus %</t>
  </si>
  <si>
    <t>Parametri-</t>
  </si>
  <si>
    <t>jakauma</t>
  </si>
  <si>
    <t>Muutos</t>
  </si>
  <si>
    <t>osuus%</t>
  </si>
  <si>
    <t>parametri-</t>
  </si>
  <si>
    <t>Painotettu</t>
  </si>
  <si>
    <t>031636 Espoon seudun koulutusky.Omnia</t>
  </si>
  <si>
    <t>tettu</t>
  </si>
  <si>
    <t>Nykyinen arvo</t>
  </si>
  <si>
    <t>Uusi arvo</t>
  </si>
  <si>
    <t xml:space="preserve">  /opisk.</t>
  </si>
  <si>
    <t>Toteutuneen</t>
  </si>
  <si>
    <t>ero</t>
  </si>
  <si>
    <t>ENTÄ JOS - VAIKUTTAVUUSTIETOJEN MUUTOS</t>
  </si>
  <si>
    <t>Koulutuksen järjestäjä</t>
  </si>
  <si>
    <t>Saajanro</t>
  </si>
  <si>
    <t>o1_n</t>
  </si>
  <si>
    <t>o2_n</t>
  </si>
  <si>
    <t>o3_n</t>
  </si>
  <si>
    <t>o4_n</t>
  </si>
  <si>
    <t>o5_n</t>
  </si>
  <si>
    <t>topplkm</t>
  </si>
  <si>
    <t>tuttyol</t>
  </si>
  <si>
    <t>tutjatk</t>
  </si>
  <si>
    <t>tutmuu</t>
  </si>
  <si>
    <t>eituakt</t>
  </si>
  <si>
    <t>eitupas</t>
  </si>
  <si>
    <t>stdtulra</t>
  </si>
  <si>
    <t>tulraopp</t>
  </si>
  <si>
    <t>rsaaja</t>
  </si>
  <si>
    <t>tindeksi</t>
  </si>
  <si>
    <t>mintind</t>
  </si>
  <si>
    <t>TRpisteh</t>
  </si>
  <si>
    <t>kyopplkm</t>
  </si>
  <si>
    <t>kahinta</t>
  </si>
  <si>
    <t>opplkm</t>
  </si>
  <si>
    <t>014501 Ahlmanin koulun Säätiö</t>
  </si>
  <si>
    <t>017081 Ami-säätiö</t>
  </si>
  <si>
    <t>011821 Ammattienedist.laitos-säätiö</t>
  </si>
  <si>
    <t>.</t>
  </si>
  <si>
    <t>053041 Axxell Utbildning Ab</t>
  </si>
  <si>
    <t>031746 Et.-Karjalan koulutuskuntayht.</t>
  </si>
  <si>
    <t>010681 Etelä-Savon Koulutus Oy</t>
  </si>
  <si>
    <t>000613 Forssan kaupunki</t>
  </si>
  <si>
    <t>024681 Haaga Instituutti-säätiö</t>
  </si>
  <si>
    <t>016291 Haapaveden Opist.kann.yhd. ry</t>
  </si>
  <si>
    <t>014551 Harjun oppimiskeskus oy</t>
  </si>
  <si>
    <t>012451 Helmi Liiketalousopisto Oy</t>
  </si>
  <si>
    <t>000913 Helsingin kaupunki</t>
  </si>
  <si>
    <t>010861 Helsinki Business College Oy</t>
  </si>
  <si>
    <t>023291 Hevosopisto Oy</t>
  </si>
  <si>
    <t>012941 Hgin Diakonissalaitoksen säät.</t>
  </si>
  <si>
    <t>031566 Hlinnan seud.koul.kuntayhtymä</t>
  </si>
  <si>
    <t>053071 Hyria koulutus Oy</t>
  </si>
  <si>
    <t>031726 Hämeen amm.korkeakoul.kuntayht</t>
  </si>
  <si>
    <t>031386 Itä-Savon koulutuskuntayhtymä</t>
  </si>
  <si>
    <t>031326 Itä-Uudenmaan koul.kuntayhtymä</t>
  </si>
  <si>
    <t>016361 Jaakkiman krist.opist.kann.yhd</t>
  </si>
  <si>
    <t>001643 Jalasjärven kunta</t>
  </si>
  <si>
    <t>016391 Jkylän krist.opiston säätiö</t>
  </si>
  <si>
    <t>013911 Jkylän talouskouluyhdistys ry.</t>
  </si>
  <si>
    <t>001673 Joensuun kaupunki</t>
  </si>
  <si>
    <t>031106 Jokilaaksojen koulutus.ky</t>
  </si>
  <si>
    <t>031076 Jyväskylän koulutuskuntayhtymä</t>
  </si>
  <si>
    <t>031806 Järviseudun koul.kuntayhtymä</t>
  </si>
  <si>
    <t>031136 K-Pohjanmaan koulutusyhtymä</t>
  </si>
  <si>
    <t>016501 K-Suomen kansanop.kann.yhdist.</t>
  </si>
  <si>
    <t>031156 K-Uudenmaan koulutuskuntayht.</t>
  </si>
  <si>
    <t>002023 Kaarinan kaupunki</t>
  </si>
  <si>
    <t>051746 Kainuun maakunta-kuntayhtymä</t>
  </si>
  <si>
    <t>016421 Kalajoen krist.op.kann.yhd.ry</t>
  </si>
  <si>
    <t>016431 Kanneljärven kansanop.kann.yhd</t>
  </si>
  <si>
    <t>012191 Kauppiaitten Kauppaoppilait.Oy</t>
  </si>
  <si>
    <t>016481 Kaustisen Ev.Opist.Kann.yhd.ry</t>
  </si>
  <si>
    <t>011651 Kellosepäntaidon edist.säätiö</t>
  </si>
  <si>
    <t>031856 Kemi-Tornionl. koul.ky. Lappia</t>
  </si>
  <si>
    <t>003203 Kemijärven kaupunki</t>
  </si>
  <si>
    <t>053011 Kirkkopalvelut ry</t>
  </si>
  <si>
    <t>017261 Kisakalliosäätiö</t>
  </si>
  <si>
    <t>015851 Koillis-Suomen Aikuiskoul.Oy</t>
  </si>
  <si>
    <t>016231 Korpisaaren säätiö</t>
  </si>
  <si>
    <t>031836 Kotkan-Haminan seudun koul.ky</t>
  </si>
  <si>
    <t>002863 Kouvolan kaupunki</t>
  </si>
  <si>
    <t>013941 Kuopion Talouskoul.kann.yhdist</t>
  </si>
  <si>
    <t>017191 Kuopion konservator.kann.yhd.</t>
  </si>
  <si>
    <t>017701 Kuortaneen urheiluopistosäätiö</t>
  </si>
  <si>
    <t>013051 Lahden diakoniasäätiö</t>
  </si>
  <si>
    <t>016441 Lapuan krist.op. kann.yhd. ry.</t>
  </si>
  <si>
    <t>031226 Loun.-Hämeen amm.koul.kuntayht</t>
  </si>
  <si>
    <t>031216 Lounais-Suomen koul.ky</t>
  </si>
  <si>
    <t>031756 Länsi-Pirkanmaan koul.kuntayht</t>
  </si>
  <si>
    <t>031206 Länsi-Uudenmaan ammattikoul.ky</t>
  </si>
  <si>
    <t>023311 MJK-koulutuskeskus ry.</t>
  </si>
  <si>
    <t>011641 Maalariammattikoulun Kann.yhd.</t>
  </si>
  <si>
    <t>014261 Markkinointi-Inst. kann.yhd.ry</t>
  </si>
  <si>
    <t>013991 Marttayhdistysten liitto ry</t>
  </si>
  <si>
    <t>031486 Optima samkommun</t>
  </si>
  <si>
    <t>015991 Oulun Aikuiskoulutuskeskus Oy</t>
  </si>
  <si>
    <t>013101 Oulun diakonissal. säätiö</t>
  </si>
  <si>
    <t>031686 Oulun seudun koulutuskuntayht.</t>
  </si>
  <si>
    <t>012541 Oy Porvoo Internat.College Ab</t>
  </si>
  <si>
    <t>016721 P-Satakunnan kansanop.kann.yhd</t>
  </si>
  <si>
    <t>025651 P-Suomen koulutuskeskussäätiö</t>
  </si>
  <si>
    <t>031286 P.-Karjalan koulutuskuntayht.</t>
  </si>
  <si>
    <t>016681 Partaharju-säätiö</t>
  </si>
  <si>
    <t>031766 Peimarin koulutuskuntayhtymä</t>
  </si>
  <si>
    <t>016691 Peräpohjolan kans.op.kann.yhd.</t>
  </si>
  <si>
    <t>031846 Pirkanmaan koulutuskonserni-ky</t>
  </si>
  <si>
    <t>019951 Pop &amp; Jazz Konservatorion säät</t>
  </si>
  <si>
    <t>006093 Porin kaupunki</t>
  </si>
  <si>
    <t>016751 Portaanpää ry</t>
  </si>
  <si>
    <t>006383 Porvoon kaupunki</t>
  </si>
  <si>
    <t>031696 Päijät-Hämeen koulutuskonserni</t>
  </si>
  <si>
    <t>012551 Raahen Porvari- ja Kaupp.rah.</t>
  </si>
  <si>
    <t>031336 Raahen koulutuskuntayhtymä</t>
  </si>
  <si>
    <t>031346 Raision seudun koul.kuntayht.</t>
  </si>
  <si>
    <t>031666 Rovaniemen koulutuskuntayhtymä</t>
  </si>
  <si>
    <t>031376 Salon seudun koulutuskuntayht.</t>
  </si>
  <si>
    <t>031016 Sastamalan koulutuskuntayhtymä</t>
  </si>
  <si>
    <t>031176 Satakunnan koulutuskuntayhtymä</t>
  </si>
  <si>
    <t>031816 Savon koulutuskuntayhtymä</t>
  </si>
  <si>
    <t>031716 Seinäjoen koulutuskuntayhtymä</t>
  </si>
  <si>
    <t>031026 Siika-Pyhäjokial.koulutusky.</t>
  </si>
  <si>
    <t>031516 Sk. för yrk.utbild.i Ö-Nyland</t>
  </si>
  <si>
    <t>014481 Stift.för fisk.-och sjöf.utb.-</t>
  </si>
  <si>
    <t>053031 Suomen Kosmetolog.Yhd.Op.Säät.</t>
  </si>
  <si>
    <t>017291 Suomen Urheiluop.kannat.oy</t>
  </si>
  <si>
    <t>023701 Suomen kirkon seurak.op.säätiö</t>
  </si>
  <si>
    <t>016861 Suomen nuoriso-opist.kann.yhd.</t>
  </si>
  <si>
    <t>012921 Suomen yrittäjäopiston kann.Oy</t>
  </si>
  <si>
    <t>031676 Suupohjan koulutuskuntayhtymä</t>
  </si>
  <si>
    <t>025271 Sv.framtidssk.i Hforsreg. Ab</t>
  </si>
  <si>
    <t>052276 Sv.Ö.-bott.förbund för utbild.</t>
  </si>
  <si>
    <t>015951 Tampereen Aikuiskoulutussäätiö</t>
  </si>
  <si>
    <t>014031 Tampereen Talouskouluyhdistys</t>
  </si>
  <si>
    <t>008373 Tampereen kaupunki</t>
  </si>
  <si>
    <t>019311 Tampereen musiikkiop. säätiö</t>
  </si>
  <si>
    <t>017671 Tanhuvaaran säätiö</t>
  </si>
  <si>
    <t>018291 Tri Matthias Ingmanin säätiö</t>
  </si>
  <si>
    <t>017071 Turun aikuiskoulutussäätiö</t>
  </si>
  <si>
    <t>011681 Turun ammattiopistosäätiö</t>
  </si>
  <si>
    <t>008533 Turun kaupunki</t>
  </si>
  <si>
    <t>019321 Turun konservatorion kann.r.y.</t>
  </si>
  <si>
    <t>016901 Turun kristill.opiston säätiö</t>
  </si>
  <si>
    <t>013611 Työtehoseura ry</t>
  </si>
  <si>
    <t>008953 Uudenkaupungin kaupunki</t>
  </si>
  <si>
    <t>009053 Vaasan kaupunki</t>
  </si>
  <si>
    <t>031446 Valkeakosken seud.koulutusky</t>
  </si>
  <si>
    <t>017271 Valtak.valm.-ja liikuntakeskus</t>
  </si>
  <si>
    <t>000923 Vantaan kaupunki</t>
  </si>
  <si>
    <t>017301 Varalan Säätiö</t>
  </si>
  <si>
    <t>031476 Ylä-Savon koulutuskuntayhtymä</t>
  </si>
  <si>
    <t>031506 Äänekosken amm.koul.kuntayhtym</t>
  </si>
  <si>
    <t>Yhteensä</t>
  </si>
  <si>
    <t>016081 Kouvolan Amm.Aik.koul.säätiö</t>
  </si>
  <si>
    <t>053091 Länsirannikon Koulutus Oy</t>
  </si>
  <si>
    <t>015961 Teak Oy</t>
  </si>
  <si>
    <t>Toteutunut</t>
  </si>
  <si>
    <t>TULOSRAHOITUSSELVITYS 2012 *** AMMATILLINEN PERUSKOULUTUS *** PVM: 12.04.2012 ***</t>
  </si>
  <si>
    <t>*** RAPORTTI: T02_enta_jos_12 ***</t>
  </si>
  <si>
    <t>Keskitulos-</t>
  </si>
  <si>
    <t>tavoite</t>
  </si>
  <si>
    <t>muutos</t>
  </si>
  <si>
    <t>Kokeiltava</t>
  </si>
  <si>
    <t>Tulosrahoituksen minimipistemäärä</t>
  </si>
  <si>
    <t>Pisteen hinta</t>
  </si>
  <si>
    <t>opisk. määrä</t>
  </si>
  <si>
    <t>Koulutusalojen yksikköhinta</t>
  </si>
  <si>
    <t>Koulutusaloilla opiskelevien määrä</t>
  </si>
  <si>
    <t>Kokonaisopiskelijamäärä</t>
  </si>
  <si>
    <t>Rahoituksen saaja vuonna 2012</t>
  </si>
  <si>
    <t>Vuoden 2012 tulosrahoitus  / vaikuttavuusmittari</t>
  </si>
  <si>
    <t>Koulutuksen järjestäjän numero v. 2010</t>
  </si>
  <si>
    <t>TOIMINTAOHJEET:</t>
  </si>
  <si>
    <t>1. Valitse koulutuksen järjestäjä alla  olevasta listasta</t>
  </si>
  <si>
    <t>todennäköinen</t>
  </si>
  <si>
    <t>tilastollisesti</t>
  </si>
  <si>
    <t>todennäköiseen</t>
  </si>
  <si>
    <t>jakaumaan</t>
  </si>
  <si>
    <t>jakauman</t>
  </si>
  <si>
    <t>opiskelija-</t>
  </si>
  <si>
    <t>Kokeilun</t>
  </si>
  <si>
    <t>paino-</t>
  </si>
  <si>
    <t>Opiskelijoiden vaihtoehtoisen tulosryhmiin sijoittumisen vaikutuksen arviointi</t>
  </si>
  <si>
    <t>Opiskelijoiden</t>
  </si>
  <si>
    <t>taustojen</t>
  </si>
  <si>
    <t>mukainen</t>
  </si>
  <si>
    <t>Opiskelija-</t>
  </si>
  <si>
    <t>muutettuna</t>
  </si>
  <si>
    <t>määrä-</t>
  </si>
  <si>
    <t>Muutettu</t>
  </si>
  <si>
    <t>tuma-</t>
  </si>
  <si>
    <t>toteu-</t>
  </si>
  <si>
    <t xml:space="preserve">  Vaikuttavuusmittarin arvo</t>
  </si>
  <si>
    <t xml:space="preserve">  Vaikuttavuusmittarin standardoitu arvo</t>
  </si>
  <si>
    <t xml:space="preserve">       tulosindeksin muutos * pisteen hinta  *  opisk.määrä  * oma yhinta/1000 </t>
  </si>
  <si>
    <t xml:space="preserve">  Nykyinen poikkeaa minimipistemäärästä</t>
  </si>
  <si>
    <t xml:space="preserve">      (tulosindeksi - min.pistem. ) * pisteen hinta  *  opisk.määrä * oma yhinta/1000 </t>
  </si>
  <si>
    <t>Opiskelijamäärät on vuodelta 2006</t>
  </si>
  <si>
    <t>3. Älä muuta taulukossa muiden solujen sisältöä</t>
  </si>
  <si>
    <t>aiheut-</t>
  </si>
  <si>
    <t>tama</t>
  </si>
  <si>
    <t>määräjakauma</t>
  </si>
  <si>
    <t>2. Täytä kohtaan "Kokeiltava opiskelijajakauman muutos" haluamasi muutokset (yleensä muutosten summan tulisi olla nolla (0))</t>
  </si>
  <si>
    <r>
      <rPr>
        <b/>
        <sz val="11"/>
        <color indexed="8"/>
        <rFont val="Calibri"/>
        <family val="2"/>
      </rPr>
      <t xml:space="preserve">Taulukon tarkoitus:
</t>
    </r>
    <r>
      <rPr>
        <sz val="11"/>
        <color indexed="8"/>
        <rFont val="Calibri"/>
        <family val="2"/>
      </rPr>
      <t>Tällä taulukolla voi valitsemansa koulutuksen järjestäjän osalta kokeilla, minkä verran tulosindeski ja rahoitus olisivat muuttuneen, mikäli toteutunut opiskelijamäärä eri tulosryhmien välillä olisi jakautunut toisin. Esimerkkilaskennassa on laskettu, että Etelä-Savon Koulutus Oy:n rahoitus olisi kasvanut 57.571 euroa, jos 10 sen työllisistä, mutta ilman päättötodistusta olevista opiskelijoista olisikin valmistunut jo tilastointihetkeen mennessä.
Laskentataulukon antamat arvot eivät ole tarkkoja ja niiden edellytyksenä on, että muiden järjestäjien tiedot eivät samanaikaisesti ole muuttuneet.</t>
    </r>
  </si>
  <si>
    <t xml:space="preserve">  Muutoksen vaikutus rahoitukseen yleisesti ilman minimipistemäärän huomioon ottamista</t>
  </si>
  <si>
    <t xml:space="preserve">  Vaikutus tulosindeksiin on  </t>
  </si>
  <si>
    <t xml:space="preserve">Muutoksen arvioitu vaikutus:  </t>
  </si>
  <si>
    <t xml:space="preserve">  Tulosindeksi on </t>
  </si>
  <si>
    <t xml:space="preserve">pistettä , joten nyt vaikutus on </t>
  </si>
  <si>
    <t>4. Katso muutoksen arvioitu vaikutus tulosindeksiin ja rahoitukseen</t>
  </si>
  <si>
    <t>Ammatillisen peruskoulutuksen tulosrahoitus vuonna 2012</t>
  </si>
  <si>
    <r>
      <rPr>
        <b/>
        <sz val="11"/>
        <color indexed="8"/>
        <rFont val="Calibri"/>
        <family val="2"/>
      </rPr>
      <t>Huomautus:</t>
    </r>
    <r>
      <rPr>
        <sz val="11"/>
        <color indexed="8"/>
        <rFont val="Calibri"/>
        <family val="2"/>
      </rPr>
      <t xml:space="preserve"> Jos on tapahtunut koulutuksen järjestäjien yhdistymisiä,  niin tässä taulukossa tehtävät kokeilut eivät toimi oikein. 
                         Yhdistymisiä on tapahtunut ainakin silloin, kun alla oleva koulutuksen järjestäjän ja rahoituksen saajan numero poikkeaa toisistaan.</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</si>
</sst>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000"/>
    <numFmt numFmtId="175" formatCode="#,##0.0"/>
    <numFmt numFmtId="176" formatCode="0.0E+00"/>
    <numFmt numFmtId="177" formatCode="0E+00"/>
    <numFmt numFmtId="178" formatCode="0.000000"/>
    <numFmt numFmtId="179" formatCode="0.00000"/>
    <numFmt numFmtId="180" formatCode="0.0000000"/>
    <numFmt numFmtId="181" formatCode="#,##0.000"/>
    <numFmt numFmtId="182" formatCode="#,##0.0000"/>
    <numFmt numFmtId="183" formatCode="#,##0.00000"/>
    <numFmt numFmtId="184" formatCode="#,##0.000000"/>
    <numFmt numFmtId="185" formatCode="#,##0.0000000"/>
  </numFmts>
  <fonts count="50">
    <font>
      <sz val="11"/>
      <color indexed="8"/>
      <name val="Calibri"/>
      <family val="2"/>
    </font>
    <font>
      <b/>
      <sz val="11"/>
      <color indexed="8"/>
      <name val="Calibri"/>
      <family val="2"/>
    </font>
    <font>
      <sz val="8"/>
      <name val="Calibri"/>
      <family val="2"/>
    </font>
    <font>
      <b/>
      <sz val="20"/>
      <color indexed="8"/>
      <name val="Calibri"/>
      <family val="2"/>
    </font>
    <font>
      <sz val="11"/>
      <name val="Calibri"/>
      <family val="2"/>
    </font>
    <font>
      <b/>
      <sz val="11"/>
      <name val="Calibri"/>
      <family val="2"/>
    </font>
    <font>
      <u val="single"/>
      <sz val="12"/>
      <color indexed="8"/>
      <name val="Calibri"/>
      <family val="2"/>
    </font>
    <font>
      <i/>
      <sz val="11"/>
      <color indexed="8"/>
      <name val="Calibri"/>
      <family val="2"/>
    </font>
    <font>
      <b/>
      <sz val="14"/>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sz val="10"/>
      <color indexed="8"/>
      <name val="Arial"/>
      <family val="2"/>
    </font>
    <font>
      <sz val="10"/>
      <color indexed="8"/>
      <name val="Calibri"/>
      <family val="2"/>
    </font>
    <font>
      <b/>
      <sz val="10"/>
      <color indexed="8"/>
      <name val="Arial"/>
      <family val="2"/>
    </font>
    <font>
      <sz val="11"/>
      <color indexed="47"/>
      <name val="Calibri"/>
      <family val="2"/>
    </font>
    <font>
      <sz val="8"/>
      <name val="Tahoma"/>
      <family val="2"/>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sz val="10"/>
      <color theme="1"/>
      <name val="Arial"/>
      <family val="2"/>
    </font>
    <font>
      <sz val="10"/>
      <color theme="1"/>
      <name val="Calibri"/>
      <family val="2"/>
    </font>
    <font>
      <b/>
      <sz val="10"/>
      <color theme="1"/>
      <name val="Arial"/>
      <family val="2"/>
    </font>
    <font>
      <sz val="11"/>
      <color theme="9" tint="0.7999799847602844"/>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medium"/>
      <top style="thin"/>
      <bottom style="mediu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0" fillId="26" borderId="1" applyNumberFormat="0" applyFont="0" applyAlignment="0" applyProtection="0"/>
    <xf numFmtId="0" fontId="31" fillId="27" borderId="0" applyNumberFormat="0" applyBorder="0" applyAlignment="0" applyProtection="0"/>
    <xf numFmtId="0" fontId="32" fillId="28" borderId="0" applyNumberFormat="0" applyBorder="0" applyAlignment="0" applyProtection="0"/>
    <xf numFmtId="0" fontId="33" fillId="29" borderId="2" applyNumberFormat="0" applyAlignment="0" applyProtection="0"/>
    <xf numFmtId="0" fontId="34" fillId="0" borderId="3" applyNumberFormat="0" applyFill="0" applyAlignment="0" applyProtection="0"/>
    <xf numFmtId="0" fontId="35" fillId="30" borderId="0" applyNumberFormat="0" applyBorder="0" applyAlignment="0" applyProtection="0"/>
    <xf numFmtId="0" fontId="36" fillId="0" borderId="0" applyNumberForma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42" fillId="31" borderId="2" applyNumberFormat="0" applyAlignment="0" applyProtection="0"/>
    <xf numFmtId="0" fontId="43" fillId="32" borderId="8" applyNumberFormat="0" applyAlignment="0" applyProtection="0"/>
    <xf numFmtId="0" fontId="44"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cellStyleXfs>
  <cellXfs count="60">
    <xf numFmtId="0" fontId="0" fillId="0" borderId="0" xfId="0" applyAlignment="1">
      <alignment/>
    </xf>
    <xf numFmtId="3" fontId="0" fillId="0" borderId="0" xfId="0" applyNumberFormat="1" applyAlignment="1">
      <alignment/>
    </xf>
    <xf numFmtId="0" fontId="0" fillId="0" borderId="0" xfId="0" applyAlignment="1">
      <alignment horizontal="right"/>
    </xf>
    <xf numFmtId="172" fontId="0" fillId="0" borderId="0" xfId="0" applyNumberFormat="1" applyAlignment="1">
      <alignment/>
    </xf>
    <xf numFmtId="0" fontId="1" fillId="0" borderId="0" xfId="0" applyFont="1" applyAlignment="1">
      <alignment/>
    </xf>
    <xf numFmtId="2" fontId="0" fillId="0" borderId="0" xfId="0" applyNumberFormat="1" applyAlignment="1">
      <alignment/>
    </xf>
    <xf numFmtId="174" fontId="0" fillId="0" borderId="0" xfId="0" applyNumberFormat="1" applyAlignment="1">
      <alignment/>
    </xf>
    <xf numFmtId="1" fontId="0" fillId="0" borderId="0" xfId="0" applyNumberFormat="1" applyAlignment="1">
      <alignment/>
    </xf>
    <xf numFmtId="0" fontId="46" fillId="0" borderId="0" xfId="0" applyFont="1" applyFill="1" applyBorder="1" applyAlignment="1">
      <alignment horizontal="left"/>
    </xf>
    <xf numFmtId="1" fontId="46" fillId="0" borderId="0" xfId="0" applyNumberFormat="1" applyFont="1" applyFill="1" applyBorder="1" applyAlignment="1">
      <alignment horizontal="right"/>
    </xf>
    <xf numFmtId="0" fontId="46" fillId="0" borderId="0" xfId="0" applyFont="1" applyFill="1" applyBorder="1" applyAlignment="1">
      <alignment horizontal="right"/>
    </xf>
    <xf numFmtId="0" fontId="47" fillId="0" borderId="0" xfId="0" applyFont="1" applyFill="1" applyBorder="1" applyAlignment="1">
      <alignment horizontal="left"/>
    </xf>
    <xf numFmtId="0" fontId="48" fillId="0" borderId="0" xfId="0" applyFont="1" applyFill="1" applyBorder="1" applyAlignment="1">
      <alignment horizontal="left"/>
    </xf>
    <xf numFmtId="1" fontId="48" fillId="0" borderId="0" xfId="0" applyNumberFormat="1" applyFont="1" applyFill="1" applyBorder="1" applyAlignment="1">
      <alignment horizontal="right"/>
    </xf>
    <xf numFmtId="0" fontId="48" fillId="0" borderId="0" xfId="0" applyFont="1" applyFill="1" applyBorder="1" applyAlignment="1">
      <alignment horizontal="right"/>
    </xf>
    <xf numFmtId="3" fontId="46" fillId="0" borderId="0" xfId="0" applyNumberFormat="1" applyFont="1" applyFill="1" applyBorder="1" applyAlignment="1">
      <alignment horizontal="right"/>
    </xf>
    <xf numFmtId="183" fontId="46" fillId="0" borderId="0" xfId="0" applyNumberFormat="1" applyFont="1" applyFill="1" applyBorder="1" applyAlignment="1">
      <alignment horizontal="right"/>
    </xf>
    <xf numFmtId="4" fontId="0" fillId="0" borderId="0" xfId="0" applyNumberFormat="1" applyAlignment="1">
      <alignment/>
    </xf>
    <xf numFmtId="3" fontId="1" fillId="0" borderId="0" xfId="0" applyNumberFormat="1" applyFont="1" applyAlignment="1">
      <alignment/>
    </xf>
    <xf numFmtId="0" fontId="0" fillId="0" borderId="0" xfId="0" applyBorder="1" applyAlignment="1">
      <alignment/>
    </xf>
    <xf numFmtId="184" fontId="0" fillId="0" borderId="0" xfId="0" applyNumberFormat="1" applyAlignment="1">
      <alignment/>
    </xf>
    <xf numFmtId="14" fontId="0" fillId="0" borderId="0" xfId="0" applyNumberFormat="1" applyAlignment="1">
      <alignment/>
    </xf>
    <xf numFmtId="0" fontId="3" fillId="0" borderId="0" xfId="0" applyFont="1" applyAlignment="1">
      <alignment/>
    </xf>
    <xf numFmtId="0" fontId="0" fillId="0" borderId="0" xfId="0" applyFont="1" applyAlignment="1">
      <alignment horizontal="right"/>
    </xf>
    <xf numFmtId="0" fontId="0" fillId="0" borderId="0" xfId="0" applyAlignment="1">
      <alignment/>
    </xf>
    <xf numFmtId="3" fontId="4" fillId="0" borderId="0" xfId="0" applyNumberFormat="1" applyFont="1" applyAlignment="1">
      <alignment/>
    </xf>
    <xf numFmtId="4" fontId="4" fillId="0" borderId="0" xfId="0" applyNumberFormat="1" applyFont="1" applyAlignment="1">
      <alignment/>
    </xf>
    <xf numFmtId="0" fontId="4" fillId="0" borderId="0" xfId="0" applyFont="1" applyAlignment="1">
      <alignment/>
    </xf>
    <xf numFmtId="0" fontId="4" fillId="0" borderId="0" xfId="0" applyFont="1" applyAlignment="1">
      <alignment horizontal="right"/>
    </xf>
    <xf numFmtId="3" fontId="5" fillId="0" borderId="0" xfId="0" applyNumberFormat="1" applyFont="1" applyAlignment="1">
      <alignment/>
    </xf>
    <xf numFmtId="172" fontId="4" fillId="0" borderId="0" xfId="0" applyNumberFormat="1" applyFont="1" applyAlignment="1">
      <alignment/>
    </xf>
    <xf numFmtId="2" fontId="4" fillId="0" borderId="0" xfId="0" applyNumberFormat="1" applyFont="1" applyAlignment="1">
      <alignment/>
    </xf>
    <xf numFmtId="0" fontId="4" fillId="0" borderId="10" xfId="0" applyFont="1" applyBorder="1" applyAlignment="1">
      <alignment horizontal="right"/>
    </xf>
    <xf numFmtId="0" fontId="4" fillId="0" borderId="10" xfId="0" applyFont="1" applyBorder="1" applyAlignment="1">
      <alignment/>
    </xf>
    <xf numFmtId="0" fontId="0" fillId="0" borderId="11" xfId="0" applyBorder="1" applyAlignment="1">
      <alignment/>
    </xf>
    <xf numFmtId="3" fontId="0" fillId="0" borderId="11" xfId="0" applyNumberFormat="1" applyBorder="1" applyAlignment="1">
      <alignment/>
    </xf>
    <xf numFmtId="2" fontId="0" fillId="0" borderId="11" xfId="0" applyNumberFormat="1" applyBorder="1" applyAlignment="1">
      <alignment/>
    </xf>
    <xf numFmtId="172" fontId="0" fillId="0" borderId="11" xfId="0" applyNumberFormat="1" applyBorder="1" applyAlignment="1">
      <alignment/>
    </xf>
    <xf numFmtId="0" fontId="6" fillId="0" borderId="0" xfId="0" applyFont="1" applyAlignment="1">
      <alignment/>
    </xf>
    <xf numFmtId="0" fontId="0" fillId="0" borderId="0" xfId="0" applyAlignment="1">
      <alignment wrapText="1"/>
    </xf>
    <xf numFmtId="0" fontId="0" fillId="0" borderId="10" xfId="0" applyBorder="1" applyAlignment="1">
      <alignment horizontal="right"/>
    </xf>
    <xf numFmtId="0" fontId="7" fillId="0" borderId="0" xfId="0" applyFont="1" applyAlignment="1">
      <alignment/>
    </xf>
    <xf numFmtId="0" fontId="4" fillId="13" borderId="12" xfId="0" applyFont="1" applyFill="1" applyBorder="1" applyAlignment="1">
      <alignment horizontal="right"/>
    </xf>
    <xf numFmtId="0" fontId="4" fillId="13" borderId="13" xfId="0" applyFont="1" applyFill="1" applyBorder="1" applyAlignment="1">
      <alignment horizontal="right"/>
    </xf>
    <xf numFmtId="0" fontId="4" fillId="13" borderId="14" xfId="0" applyFont="1" applyFill="1" applyBorder="1" applyAlignment="1">
      <alignment horizontal="right"/>
    </xf>
    <xf numFmtId="0" fontId="4" fillId="13" borderId="13" xfId="0" applyFont="1" applyFill="1" applyBorder="1" applyAlignment="1">
      <alignment/>
    </xf>
    <xf numFmtId="0" fontId="0" fillId="13" borderId="13" xfId="0" applyFill="1" applyBorder="1" applyAlignment="1">
      <alignment/>
    </xf>
    <xf numFmtId="0" fontId="0" fillId="13" borderId="15" xfId="0" applyFill="1" applyBorder="1" applyAlignment="1">
      <alignment/>
    </xf>
    <xf numFmtId="0" fontId="0" fillId="13" borderId="12" xfId="0" applyFill="1" applyBorder="1" applyAlignment="1">
      <alignment/>
    </xf>
    <xf numFmtId="0" fontId="8" fillId="0" borderId="0" xfId="0" applyFont="1" applyAlignment="1">
      <alignment/>
    </xf>
    <xf numFmtId="0" fontId="0" fillId="0" borderId="0" xfId="0" applyFont="1" applyAlignment="1">
      <alignment/>
    </xf>
    <xf numFmtId="0" fontId="4" fillId="0" borderId="0" xfId="0" applyFont="1" applyFill="1" applyBorder="1" applyAlignment="1">
      <alignment horizontal="right"/>
    </xf>
    <xf numFmtId="175" fontId="4" fillId="0" borderId="0" xfId="0" applyNumberFormat="1" applyFont="1" applyAlignment="1">
      <alignment/>
    </xf>
    <xf numFmtId="175" fontId="0" fillId="0" borderId="0" xfId="0" applyNumberFormat="1" applyAlignment="1">
      <alignment/>
    </xf>
    <xf numFmtId="175" fontId="0" fillId="0" borderId="11" xfId="0" applyNumberFormat="1" applyBorder="1" applyAlignment="1">
      <alignment/>
    </xf>
    <xf numFmtId="0" fontId="49" fillId="13" borderId="16" xfId="0" applyFont="1" applyFill="1" applyBorder="1" applyAlignment="1">
      <alignment horizontal="left"/>
    </xf>
    <xf numFmtId="0" fontId="0" fillId="0" borderId="17" xfId="0" applyFont="1" applyBorder="1" applyAlignment="1">
      <alignment horizontal="left" wrapText="1"/>
    </xf>
    <xf numFmtId="0" fontId="0" fillId="0" borderId="18" xfId="0" applyFont="1" applyBorder="1" applyAlignment="1">
      <alignment horizontal="left" wrapText="1"/>
    </xf>
    <xf numFmtId="0" fontId="0" fillId="0" borderId="19" xfId="0" applyFont="1" applyBorder="1" applyAlignment="1">
      <alignment horizontal="left" wrapText="1"/>
    </xf>
    <xf numFmtId="0" fontId="0" fillId="0" borderId="0" xfId="0" applyAlignment="1">
      <alignment horizontal="left" wrapText="1"/>
    </xf>
  </cellXfs>
  <cellStyles count="47">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Huomautus" xfId="39"/>
    <cellStyle name="Huono" xfId="40"/>
    <cellStyle name="Hyvä" xfId="41"/>
    <cellStyle name="Laskenta" xfId="42"/>
    <cellStyle name="Linkitetty solu" xfId="43"/>
    <cellStyle name="Neutraali" xfId="44"/>
    <cellStyle name="Otsikko" xfId="45"/>
    <cellStyle name="Otsikko 1" xfId="46"/>
    <cellStyle name="Otsikko 2" xfId="47"/>
    <cellStyle name="Otsikko 3" xfId="48"/>
    <cellStyle name="Otsikko 4" xfId="49"/>
    <cellStyle name="Comma" xfId="50"/>
    <cellStyle name="Comma [0]" xfId="51"/>
    <cellStyle name="Percent" xfId="52"/>
    <cellStyle name="Selittävä teksti" xfId="53"/>
    <cellStyle name="Summa" xfId="54"/>
    <cellStyle name="Syöttö" xfId="55"/>
    <cellStyle name="Tarkistussolu" xfId="56"/>
    <cellStyle name="Tulostus" xfId="57"/>
    <cellStyle name="Currency" xfId="58"/>
    <cellStyle name="Currency [0]" xfId="59"/>
    <cellStyle name="Varoitusteksti"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9"/>
  <sheetViews>
    <sheetView tabSelected="1" zoomScalePageLayoutView="0" workbookViewId="0" topLeftCell="A1">
      <selection activeCell="A1" sqref="A1"/>
    </sheetView>
  </sheetViews>
  <sheetFormatPr defaultColWidth="9.140625" defaultRowHeight="15"/>
  <cols>
    <col min="1" max="1" width="38.8515625" style="0" customWidth="1"/>
    <col min="2" max="2" width="12.8515625" style="0" customWidth="1"/>
    <col min="3" max="3" width="11.00390625" style="0" bestFit="1" customWidth="1"/>
    <col min="4" max="4" width="13.140625" style="0" customWidth="1"/>
    <col min="5" max="5" width="10.421875" style="0" customWidth="1"/>
    <col min="6" max="6" width="15.8515625" style="0" customWidth="1"/>
    <col min="7" max="7" width="13.28125" style="0" customWidth="1"/>
    <col min="8" max="8" width="15.57421875" style="0" customWidth="1"/>
    <col min="9" max="9" width="10.57421875" style="0" customWidth="1"/>
    <col min="10" max="10" width="11.7109375" style="0" customWidth="1"/>
    <col min="11" max="11" width="9.57421875" style="0" customWidth="1"/>
    <col min="12" max="12" width="10.8515625" style="0" customWidth="1"/>
    <col min="13" max="13" width="10.28125" style="0" customWidth="1"/>
    <col min="15" max="15" width="9.57421875" style="0" customWidth="1"/>
  </cols>
  <sheetData>
    <row r="1" ht="26.25">
      <c r="A1" s="22" t="s">
        <v>220</v>
      </c>
    </row>
    <row r="2" spans="1:12" ht="18.75">
      <c r="A2" s="49" t="s">
        <v>192</v>
      </c>
      <c r="L2" s="21">
        <v>41235</v>
      </c>
    </row>
    <row r="3" spans="1:12" ht="79.5" customHeight="1">
      <c r="A3" s="56" t="s">
        <v>213</v>
      </c>
      <c r="B3" s="57"/>
      <c r="C3" s="57"/>
      <c r="D3" s="57"/>
      <c r="E3" s="57"/>
      <c r="F3" s="57"/>
      <c r="G3" s="57"/>
      <c r="H3" s="57"/>
      <c r="I3" s="58"/>
      <c r="L3" s="21"/>
    </row>
    <row r="4" spans="1:12" ht="26.25" customHeight="1">
      <c r="A4" s="38" t="s">
        <v>182</v>
      </c>
      <c r="L4" s="21"/>
    </row>
    <row r="5" spans="1:2" ht="16.5" customHeight="1">
      <c r="A5" t="s">
        <v>183</v>
      </c>
      <c r="B5" s="1"/>
    </row>
    <row r="6" spans="1:2" ht="16.5" customHeight="1">
      <c r="A6" t="s">
        <v>212</v>
      </c>
      <c r="B6" s="1"/>
    </row>
    <row r="7" spans="1:2" ht="16.5" customHeight="1">
      <c r="A7" t="s">
        <v>208</v>
      </c>
      <c r="B7" s="1"/>
    </row>
    <row r="8" spans="1:2" ht="16.5" customHeight="1" thickBot="1">
      <c r="A8" t="s">
        <v>219</v>
      </c>
      <c r="B8" s="1"/>
    </row>
    <row r="9" spans="1:2" ht="9.75" customHeight="1">
      <c r="A9" s="48"/>
      <c r="B9" s="1"/>
    </row>
    <row r="10" ht="15">
      <c r="A10" s="46"/>
    </row>
    <row r="11" ht="15.75" thickBot="1">
      <c r="A11" s="55">
        <v>7</v>
      </c>
    </row>
    <row r="12" spans="1:16" ht="23.25" customHeight="1">
      <c r="A12" s="4" t="s">
        <v>180</v>
      </c>
      <c r="L12" s="2"/>
      <c r="M12" s="2"/>
      <c r="N12" s="2"/>
      <c r="O12" s="2"/>
      <c r="P12" s="2"/>
    </row>
    <row r="13" spans="1:16" ht="15">
      <c r="A13" t="s">
        <v>173</v>
      </c>
      <c r="B13" s="1">
        <f>VLOOKUP(INDEX(saaja10,$A$11),'T02_12'!$A:$V,18,0)</f>
        <v>925</v>
      </c>
      <c r="J13" s="2"/>
      <c r="L13" s="2"/>
      <c r="N13" s="2"/>
      <c r="O13" s="2"/>
      <c r="P13" s="2"/>
    </row>
    <row r="14" spans="1:16" ht="15">
      <c r="A14" t="s">
        <v>174</v>
      </c>
      <c r="B14" s="20">
        <f>VLOOKUP(INDEX(saaja10,$A$11),'T02_12'!$A:$V,19,0)</f>
        <v>0.375703</v>
      </c>
      <c r="J14" s="2"/>
      <c r="L14" s="2"/>
      <c r="N14" s="2"/>
      <c r="O14" s="2"/>
      <c r="P14" s="2"/>
    </row>
    <row r="16" spans="1:16" ht="15">
      <c r="A16" s="18" t="str">
        <f>VLOOKUP(INDEX(saaja10,$A$11),'T02_12'!$A:$V,1,0)</f>
        <v>010681 Etelä-Savon Koulutus Oy</v>
      </c>
      <c r="J16" s="2"/>
      <c r="L16" s="2"/>
      <c r="N16" s="2"/>
      <c r="O16" s="2"/>
      <c r="P16" s="2"/>
    </row>
    <row r="17" spans="1:16" s="50" customFormat="1" ht="15">
      <c r="A17" s="50" t="s">
        <v>207</v>
      </c>
      <c r="J17" s="23"/>
      <c r="L17" s="23"/>
      <c r="N17" s="23"/>
      <c r="O17" s="23"/>
      <c r="P17" s="23"/>
    </row>
    <row r="18" spans="1:16" ht="15">
      <c r="A18" s="1" t="s">
        <v>178</v>
      </c>
      <c r="B18" s="1">
        <f>VLOOKUP(INDEX(saaja10,$A$11),'T02_12'!$A:$V,22,0)</f>
        <v>2857</v>
      </c>
      <c r="J18" s="2"/>
      <c r="L18" s="2"/>
      <c r="N18" s="2"/>
      <c r="O18" s="2"/>
      <c r="P18" s="2"/>
    </row>
    <row r="19" spans="1:16" ht="15">
      <c r="A19" s="1" t="s">
        <v>177</v>
      </c>
      <c r="B19" s="1">
        <f>VLOOKUP(INDEX(saaja10,$A$11),'T02_12'!$A:$V,20,0)</f>
        <v>2771</v>
      </c>
      <c r="J19" s="2"/>
      <c r="L19" s="2"/>
      <c r="N19" s="2"/>
      <c r="O19" s="2"/>
      <c r="P19" s="2"/>
    </row>
    <row r="20" spans="1:16" ht="15">
      <c r="A20" s="1" t="s">
        <v>176</v>
      </c>
      <c r="B20" s="17">
        <f>VLOOKUP(INDEX(saaja10,$A$11),'T02_12'!$A:$V,21,0)*1000</f>
        <v>11060.029999999999</v>
      </c>
      <c r="J20" s="2"/>
      <c r="L20" s="2"/>
      <c r="N20" s="2"/>
      <c r="O20" s="2"/>
      <c r="P20" s="2"/>
    </row>
    <row r="21" spans="1:16" ht="15">
      <c r="A21" s="1"/>
      <c r="B21" s="17"/>
      <c r="F21" s="2" t="s">
        <v>193</v>
      </c>
      <c r="J21" s="2"/>
      <c r="L21" s="2"/>
      <c r="N21" s="2"/>
      <c r="O21" s="2"/>
      <c r="P21" s="2"/>
    </row>
    <row r="22" spans="1:16" ht="15">
      <c r="A22" s="25"/>
      <c r="B22" s="26"/>
      <c r="C22" s="27"/>
      <c r="D22" s="27"/>
      <c r="E22" s="27"/>
      <c r="F22" s="28" t="s">
        <v>194</v>
      </c>
      <c r="G22" s="27"/>
      <c r="H22" s="27"/>
      <c r="I22" s="27"/>
      <c r="J22" s="28"/>
      <c r="K22" s="27"/>
      <c r="L22" s="28"/>
      <c r="M22" s="27"/>
      <c r="N22" s="28"/>
      <c r="O22" s="28"/>
      <c r="P22" s="2"/>
    </row>
    <row r="23" spans="1:16" ht="15.75" thickBot="1">
      <c r="A23" s="25"/>
      <c r="B23" s="26"/>
      <c r="C23" s="27"/>
      <c r="D23" s="27"/>
      <c r="E23" s="27"/>
      <c r="F23" s="28" t="s">
        <v>195</v>
      </c>
      <c r="G23" s="27"/>
      <c r="H23" s="28" t="s">
        <v>20</v>
      </c>
      <c r="I23" s="27"/>
      <c r="J23" s="28"/>
      <c r="K23" s="27"/>
      <c r="L23" s="28"/>
      <c r="M23" s="28" t="s">
        <v>190</v>
      </c>
      <c r="N23" s="28"/>
      <c r="O23" s="28"/>
      <c r="P23" s="2"/>
    </row>
    <row r="24" spans="1:16" ht="15">
      <c r="A24" s="25"/>
      <c r="B24" s="25"/>
      <c r="C24" s="27"/>
      <c r="D24" s="27"/>
      <c r="E24" s="27"/>
      <c r="F24" s="28" t="s">
        <v>185</v>
      </c>
      <c r="G24" s="27"/>
      <c r="H24" s="28" t="s">
        <v>21</v>
      </c>
      <c r="I24" s="42" t="s">
        <v>172</v>
      </c>
      <c r="J24" s="28" t="s">
        <v>196</v>
      </c>
      <c r="K24" s="28" t="s">
        <v>199</v>
      </c>
      <c r="L24" s="28" t="s">
        <v>190</v>
      </c>
      <c r="M24" s="51" t="s">
        <v>195</v>
      </c>
      <c r="N24" s="28" t="s">
        <v>190</v>
      </c>
      <c r="O24" s="28"/>
      <c r="P24" s="2"/>
    </row>
    <row r="25" spans="1:15" ht="15">
      <c r="A25" s="29"/>
      <c r="B25" s="27"/>
      <c r="C25" s="27"/>
      <c r="D25" s="28" t="s">
        <v>9</v>
      </c>
      <c r="E25" s="28" t="s">
        <v>14</v>
      </c>
      <c r="F25" s="28" t="s">
        <v>184</v>
      </c>
      <c r="G25" s="28" t="s">
        <v>169</v>
      </c>
      <c r="H25" s="28" t="s">
        <v>185</v>
      </c>
      <c r="I25" s="43" t="s">
        <v>189</v>
      </c>
      <c r="J25" s="28" t="s">
        <v>198</v>
      </c>
      <c r="K25" s="28" t="s">
        <v>201</v>
      </c>
      <c r="L25" s="28" t="s">
        <v>195</v>
      </c>
      <c r="M25" s="28" t="s">
        <v>191</v>
      </c>
      <c r="N25" s="28" t="s">
        <v>209</v>
      </c>
      <c r="O25" s="28"/>
    </row>
    <row r="26" spans="1:15" ht="15">
      <c r="A26" s="29"/>
      <c r="B26" s="28" t="s">
        <v>166</v>
      </c>
      <c r="C26" s="28" t="s">
        <v>8</v>
      </c>
      <c r="D26" s="28" t="s">
        <v>7</v>
      </c>
      <c r="E26" s="28" t="s">
        <v>7</v>
      </c>
      <c r="F26" s="28" t="s">
        <v>189</v>
      </c>
      <c r="G26" s="28" t="s">
        <v>170</v>
      </c>
      <c r="H26" s="28" t="s">
        <v>186</v>
      </c>
      <c r="I26" s="43" t="s">
        <v>188</v>
      </c>
      <c r="J26" s="28" t="s">
        <v>10</v>
      </c>
      <c r="K26" s="28" t="s">
        <v>200</v>
      </c>
      <c r="L26" s="28" t="s">
        <v>13</v>
      </c>
      <c r="M26" s="28" t="s">
        <v>16</v>
      </c>
      <c r="N26" s="2" t="s">
        <v>210</v>
      </c>
      <c r="O26" s="28"/>
    </row>
    <row r="27" spans="1:15" ht="15">
      <c r="A27" s="27"/>
      <c r="B27" s="32" t="s">
        <v>175</v>
      </c>
      <c r="C27" s="33"/>
      <c r="D27" s="32" t="s">
        <v>6</v>
      </c>
      <c r="E27" s="32"/>
      <c r="F27" s="32" t="s">
        <v>211</v>
      </c>
      <c r="G27" s="32" t="s">
        <v>8</v>
      </c>
      <c r="H27" s="32" t="s">
        <v>187</v>
      </c>
      <c r="I27" s="44" t="s">
        <v>171</v>
      </c>
      <c r="J27" s="32" t="s">
        <v>197</v>
      </c>
      <c r="K27" s="32" t="s">
        <v>12</v>
      </c>
      <c r="L27" s="32" t="s">
        <v>7</v>
      </c>
      <c r="M27" s="32" t="s">
        <v>7</v>
      </c>
      <c r="N27" s="32" t="s">
        <v>171</v>
      </c>
      <c r="O27" s="28"/>
    </row>
    <row r="28" spans="1:15" ht="20.25" customHeight="1">
      <c r="A28" s="27" t="s">
        <v>0</v>
      </c>
      <c r="B28" s="25">
        <f>VLOOKUP(INDEX(saaja10,$A$11),'T02_12'!$A:$V,3,0)</f>
        <v>1294</v>
      </c>
      <c r="C28" s="30">
        <f>100*B28/B$33</f>
        <v>45.61156150863588</v>
      </c>
      <c r="D28" s="26">
        <f>VLOOKUP(INDEX(saaja10,$A$11),'T02_12'!$A:$V,9,0)*100</f>
        <v>1.348</v>
      </c>
      <c r="E28" s="31">
        <f>10*D28</f>
        <v>13.48</v>
      </c>
      <c r="F28" s="52">
        <f>B28-D28/100*B$33</f>
        <v>1255.75724</v>
      </c>
      <c r="G28" s="30">
        <f>100*F28/F$33</f>
        <v>44.26356150863589</v>
      </c>
      <c r="H28" s="30">
        <f aca="true" t="shared" si="0" ref="H28:H33">B28-F28</f>
        <v>38.24276000000009</v>
      </c>
      <c r="I28" s="45">
        <v>10</v>
      </c>
      <c r="J28" s="25">
        <f>B28+I28</f>
        <v>1304</v>
      </c>
      <c r="K28" s="30">
        <f>100*J28/J$33</f>
        <v>45.96404652802256</v>
      </c>
      <c r="L28" s="31">
        <f aca="true" t="shared" si="1" ref="L28:L33">K28-G28</f>
        <v>1.7004850193866687</v>
      </c>
      <c r="M28" s="31">
        <f>10*L28</f>
        <v>17.004850193866687</v>
      </c>
      <c r="N28" s="31">
        <f aca="true" t="shared" si="2" ref="N28:N33">M28-E28</f>
        <v>3.524850193866687</v>
      </c>
      <c r="O28" s="27"/>
    </row>
    <row r="29" spans="1:14" ht="15">
      <c r="A29" t="s">
        <v>1</v>
      </c>
      <c r="B29" s="1">
        <f>VLOOKUP(INDEX(saaja10,$A$11),'T02_12'!$A:$V,4,0)</f>
        <v>103</v>
      </c>
      <c r="C29" s="3">
        <f>100*B29/B$33</f>
        <v>3.6305956996827633</v>
      </c>
      <c r="D29" s="17">
        <f>VLOOKUP(INDEX(saaja10,$A$11),'T02_12'!$A:$V,10,0)*100</f>
        <v>-1.4989999999999999</v>
      </c>
      <c r="E29" s="5">
        <f>6*D29</f>
        <v>-8.994</v>
      </c>
      <c r="F29" s="53">
        <f>B29-D29/100*B$33</f>
        <v>145.52663</v>
      </c>
      <c r="G29" s="3">
        <f>100*F29/F$33</f>
        <v>5.129595699682764</v>
      </c>
      <c r="H29" s="3">
        <f t="shared" si="0"/>
        <v>-42.52663000000001</v>
      </c>
      <c r="I29" s="46"/>
      <c r="J29" s="1">
        <f>B29+I29</f>
        <v>103</v>
      </c>
      <c r="K29" s="3">
        <f>100*J29/J$33</f>
        <v>3.6305956996827633</v>
      </c>
      <c r="L29" s="5">
        <f t="shared" si="1"/>
        <v>-1.499000000000001</v>
      </c>
      <c r="M29" s="5">
        <f>6*L29</f>
        <v>-8.994000000000007</v>
      </c>
      <c r="N29" s="5">
        <f t="shared" si="2"/>
        <v>0</v>
      </c>
    </row>
    <row r="30" spans="1:14" ht="15">
      <c r="A30" t="s">
        <v>2</v>
      </c>
      <c r="B30" s="1">
        <f>VLOOKUP(INDEX(saaja10,$A$11),'T02_12'!$A:$V,5,0)</f>
        <v>638</v>
      </c>
      <c r="C30" s="3">
        <f>100*B30/B$33</f>
        <v>22.488544236869934</v>
      </c>
      <c r="D30" s="17">
        <f>VLOOKUP(INDEX(saaja10,$A$11),'T02_12'!$A:$V,11,0)*100</f>
        <v>1.395</v>
      </c>
      <c r="E30" s="5">
        <f>3*D30</f>
        <v>4.1850000000000005</v>
      </c>
      <c r="F30" s="53">
        <f>B30-D30/100*B$33</f>
        <v>598.42385</v>
      </c>
      <c r="G30" s="3">
        <f>100*F30/F$33</f>
        <v>21.09354423686994</v>
      </c>
      <c r="H30" s="3">
        <f t="shared" si="0"/>
        <v>39.576149999999984</v>
      </c>
      <c r="I30" s="46"/>
      <c r="J30" s="1">
        <f>B30+I30</f>
        <v>638</v>
      </c>
      <c r="K30" s="3">
        <f>100*J30/J$33</f>
        <v>22.488544236869934</v>
      </c>
      <c r="L30" s="5">
        <f t="shared" si="1"/>
        <v>1.394999999999996</v>
      </c>
      <c r="M30" s="5">
        <f>3*L30</f>
        <v>4.184999999999988</v>
      </c>
      <c r="N30" s="5">
        <f t="shared" si="2"/>
        <v>-1.2434497875801753E-14</v>
      </c>
    </row>
    <row r="31" spans="1:14" ht="15">
      <c r="A31" t="s">
        <v>3</v>
      </c>
      <c r="B31" s="1">
        <f>VLOOKUP(INDEX(saaja10,$A$11),'T02_12'!$A:$V,6,0)</f>
        <v>538</v>
      </c>
      <c r="C31" s="3">
        <f>100*B31/B$33</f>
        <v>18.963694043003173</v>
      </c>
      <c r="D31" s="17">
        <f>VLOOKUP(INDEX(saaja10,$A$11),'T02_12'!$A:$V,12,0)*100</f>
        <v>-2.8819999999999997</v>
      </c>
      <c r="E31" s="5">
        <f>1*D31</f>
        <v>-2.8819999999999997</v>
      </c>
      <c r="F31" s="53">
        <f>B31-D31/100*B$33</f>
        <v>619.76234</v>
      </c>
      <c r="G31" s="3">
        <f>100*F31/F$33</f>
        <v>21.845694043003174</v>
      </c>
      <c r="H31" s="3">
        <f t="shared" si="0"/>
        <v>-81.76234</v>
      </c>
      <c r="I31" s="46">
        <v>-10</v>
      </c>
      <c r="J31" s="1">
        <f>B31+I31</f>
        <v>528</v>
      </c>
      <c r="K31" s="3">
        <f>100*J31/J$33</f>
        <v>18.611209023616496</v>
      </c>
      <c r="L31" s="5">
        <f t="shared" si="1"/>
        <v>-3.2344850193866783</v>
      </c>
      <c r="M31" s="5">
        <f>1*L31</f>
        <v>-3.2344850193866783</v>
      </c>
      <c r="N31" s="5">
        <f t="shared" si="2"/>
        <v>-0.35248501938667864</v>
      </c>
    </row>
    <row r="32" spans="1:14" ht="15">
      <c r="A32" t="s">
        <v>4</v>
      </c>
      <c r="B32" s="1">
        <f>VLOOKUP(INDEX(saaja10,$A$11),'T02_12'!$A:$V,7,0)</f>
        <v>264</v>
      </c>
      <c r="C32" s="3">
        <f>100*B32/B$33</f>
        <v>9.305604511808248</v>
      </c>
      <c r="D32" s="17">
        <f>VLOOKUP(INDEX(saaja10,$A$11),'T02_12'!$A:$V,13,0)*100</f>
        <v>1.638</v>
      </c>
      <c r="E32" s="5">
        <f>0*D32</f>
        <v>0</v>
      </c>
      <c r="F32" s="53">
        <f>B32-D32/100*B$33</f>
        <v>217.52994</v>
      </c>
      <c r="G32" s="3">
        <f>100*F32/F$33</f>
        <v>7.66760451180825</v>
      </c>
      <c r="H32" s="3">
        <f t="shared" si="0"/>
        <v>46.47005999999999</v>
      </c>
      <c r="I32" s="46"/>
      <c r="J32" s="1">
        <f>B32+I32</f>
        <v>264</v>
      </c>
      <c r="K32" s="3">
        <f>100*J32/J$33</f>
        <v>9.305604511808248</v>
      </c>
      <c r="L32" s="5">
        <f t="shared" si="1"/>
        <v>1.6379999999999981</v>
      </c>
      <c r="M32" s="5">
        <f>0*L32</f>
        <v>0</v>
      </c>
      <c r="N32" s="5">
        <f t="shared" si="2"/>
        <v>0</v>
      </c>
    </row>
    <row r="33" spans="1:14" ht="20.25" customHeight="1" thickBot="1">
      <c r="A33" s="34" t="s">
        <v>5</v>
      </c>
      <c r="B33" s="35">
        <f>SUM(B28:B32)</f>
        <v>2837</v>
      </c>
      <c r="C33" s="34">
        <v>100</v>
      </c>
      <c r="D33" s="34"/>
      <c r="E33" s="36">
        <f>SUM(E28:E32)</f>
        <v>5.7890000000000015</v>
      </c>
      <c r="F33" s="54">
        <f>SUM(F28:F32)</f>
        <v>2836.9999999999995</v>
      </c>
      <c r="G33" s="37">
        <f>100*F33/F$33</f>
        <v>100</v>
      </c>
      <c r="H33" s="37">
        <f t="shared" si="0"/>
        <v>0</v>
      </c>
      <c r="I33" s="47">
        <f>SUM(I28:I32)</f>
        <v>0</v>
      </c>
      <c r="J33" s="35">
        <f>SUM(J28:J32)</f>
        <v>2837</v>
      </c>
      <c r="K33" s="37">
        <f>100*J33/J$33</f>
        <v>100</v>
      </c>
      <c r="L33" s="36">
        <f t="shared" si="1"/>
        <v>0</v>
      </c>
      <c r="M33" s="36">
        <f>SUM(M28:M32)</f>
        <v>8.96136517447999</v>
      </c>
      <c r="N33" s="36">
        <f t="shared" si="2"/>
        <v>3.172365174479989</v>
      </c>
    </row>
    <row r="35" ht="15">
      <c r="I35" s="2" t="s">
        <v>11</v>
      </c>
    </row>
    <row r="36" spans="1:9" ht="15">
      <c r="A36" s="4" t="s">
        <v>216</v>
      </c>
      <c r="F36" s="40" t="s">
        <v>17</v>
      </c>
      <c r="G36" s="40" t="s">
        <v>18</v>
      </c>
      <c r="H36" s="40" t="s">
        <v>11</v>
      </c>
      <c r="I36" s="40" t="s">
        <v>19</v>
      </c>
    </row>
    <row r="37" spans="1:12" ht="20.25" customHeight="1">
      <c r="A37" t="s">
        <v>202</v>
      </c>
      <c r="F37" s="5">
        <f>E33</f>
        <v>5.7890000000000015</v>
      </c>
      <c r="G37" s="5">
        <f>M33</f>
        <v>8.96136517447999</v>
      </c>
      <c r="H37" s="5">
        <f>G37-F37</f>
        <v>3.172365174479989</v>
      </c>
      <c r="L37" s="19"/>
    </row>
    <row r="38" spans="1:8" ht="15">
      <c r="A38" t="s">
        <v>203</v>
      </c>
      <c r="F38" s="6">
        <f>-0.086333+1.676462*E33/100</f>
        <v>0.010717385180000025</v>
      </c>
      <c r="G38" s="6">
        <f>-0.086333+1.676462*M33/100</f>
        <v>0.06390088183139073</v>
      </c>
      <c r="H38" s="5">
        <f>G38-F38</f>
        <v>0.0531834966513907</v>
      </c>
    </row>
    <row r="39" spans="1:8" ht="15">
      <c r="A39" t="s">
        <v>215</v>
      </c>
      <c r="F39" s="3">
        <f>99.64389*F38</f>
        <v>1.0679219499635526</v>
      </c>
      <c r="G39" s="3">
        <f>99.64389*G38</f>
        <v>6.367332440110096</v>
      </c>
      <c r="H39" s="5">
        <f>G39-F39</f>
        <v>5.299410490146544</v>
      </c>
    </row>
    <row r="40" spans="1:8" ht="15">
      <c r="A40" t="s">
        <v>217</v>
      </c>
      <c r="F40" s="1">
        <f>VLOOKUP(INDEX(saaja10,$A$11),'T02_12'!$A:$V,17,0)</f>
        <v>1003</v>
      </c>
      <c r="G40" s="1">
        <f>ROUND(F40+H39,0)</f>
        <v>1008</v>
      </c>
      <c r="H40" s="7">
        <f>G40-tindeksi</f>
        <v>5</v>
      </c>
    </row>
    <row r="41" ht="15">
      <c r="A41" t="s">
        <v>214</v>
      </c>
    </row>
    <row r="42" spans="1:9" ht="15">
      <c r="A42" s="41" t="s">
        <v>204</v>
      </c>
      <c r="B42" s="41"/>
      <c r="C42" s="41"/>
      <c r="D42" s="41"/>
      <c r="F42" s="1">
        <f>MAX(tindeksi-mintind,0)*pistehin*kalaopp*kalahin/1000</f>
        <v>898115.3029656903</v>
      </c>
      <c r="G42" s="1">
        <f>H42+F42</f>
        <v>959134.2985797611</v>
      </c>
      <c r="H42" s="1">
        <f>$H$39*pistehin*kalaopp*kalahin/1000</f>
        <v>61018.99561407078</v>
      </c>
      <c r="I42" s="7">
        <f>H42/opplkm</f>
        <v>21.35771635074231</v>
      </c>
    </row>
    <row r="43" spans="1:9" ht="15">
      <c r="A43" t="s">
        <v>205</v>
      </c>
      <c r="B43" s="1">
        <f>tindeksi-mintind</f>
        <v>78</v>
      </c>
      <c r="C43" t="s">
        <v>218</v>
      </c>
      <c r="I43" s="7"/>
    </row>
    <row r="44" spans="1:9" ht="15">
      <c r="A44" s="41" t="s">
        <v>206</v>
      </c>
      <c r="B44" s="41"/>
      <c r="C44" s="41"/>
      <c r="D44" s="41"/>
      <c r="F44" s="1">
        <f>MAX(tindeksi-mintind,0)*pistehin*kalaopp*kalahin/1000</f>
        <v>898115.3029656903</v>
      </c>
      <c r="G44" s="1">
        <f>MAX($G$40-mintind,0)*pistehin*kalaopp*kalahin/1000</f>
        <v>955686.7967455423</v>
      </c>
      <c r="H44" s="1">
        <f>G44-F44</f>
        <v>57571.493779852055</v>
      </c>
      <c r="I44" s="7">
        <f>H44/opplkm</f>
        <v>20.15103037446694</v>
      </c>
    </row>
    <row r="46" spans="1:8" ht="31.5" customHeight="1">
      <c r="A46" s="59" t="s">
        <v>221</v>
      </c>
      <c r="B46" s="59"/>
      <c r="C46" s="59"/>
      <c r="D46" s="59"/>
      <c r="E46" s="59"/>
      <c r="F46" s="59"/>
      <c r="G46" s="59"/>
      <c r="H46" s="59"/>
    </row>
    <row r="47" spans="1:10" ht="15" customHeight="1">
      <c r="A47" s="7" t="s">
        <v>181</v>
      </c>
      <c r="B47" s="2">
        <f>VLOOKUP(INDEX(saaja10,$A$11),'T02_12'!$A:$V,2,0)</f>
        <v>10681</v>
      </c>
      <c r="D47" s="7"/>
      <c r="E47" s="39"/>
      <c r="F47" s="24"/>
      <c r="G47" s="24"/>
      <c r="H47" s="24"/>
      <c r="I47" s="24"/>
      <c r="J47" s="24"/>
    </row>
    <row r="48" spans="1:10" ht="15">
      <c r="A48" t="s">
        <v>179</v>
      </c>
      <c r="B48" s="7">
        <f>VLOOKUP(INDEX(saaja10,$A$11),'T02_12'!$A:$V,16,0)</f>
        <v>10681</v>
      </c>
      <c r="E48" s="24"/>
      <c r="F48" s="24"/>
      <c r="G48" s="24"/>
      <c r="H48" s="24"/>
      <c r="I48" s="24"/>
      <c r="J48" s="24"/>
    </row>
    <row r="49" spans="1:3" ht="15">
      <c r="A49">
        <f>IF(kouljarj&lt;&gt;rsaaja,"Jos rahoituksen saajan numero poikkeaa koulutuksen järjestäjän numerosta on tapahtunut saajaliitos","")</f>
      </c>
      <c r="B49" s="20"/>
      <c r="C49" s="7"/>
    </row>
  </sheetData>
  <sheetProtection/>
  <mergeCells count="2">
    <mergeCell ref="A3:I3"/>
    <mergeCell ref="A46:H46"/>
  </mergeCells>
  <printOptions/>
  <pageMargins left="0.7086614173228347" right="0.2755905511811024" top="0.4330708661417323" bottom="0.5118110236220472" header="0.31496062992125984" footer="0.31496062992125984"/>
  <pageSetup fitToHeight="1" fitToWidth="1" horizontalDpi="600" verticalDpi="600" orientation="landscape" paperSize="9" scale="62" r:id="rId2"/>
  <headerFooter>
    <oddFooter>&amp;L&amp;Z&amp;F</oddFooter>
  </headerFooter>
  <legacyDrawing r:id="rId1"/>
</worksheet>
</file>

<file path=xl/worksheets/sheet2.xml><?xml version="1.0" encoding="utf-8"?>
<worksheet xmlns="http://schemas.openxmlformats.org/spreadsheetml/2006/main" xmlns:r="http://schemas.openxmlformats.org/officeDocument/2006/relationships">
  <dimension ref="A1:V126"/>
  <sheetViews>
    <sheetView zoomScalePageLayoutView="0" workbookViewId="0" topLeftCell="A1">
      <selection activeCell="V6" sqref="V6"/>
    </sheetView>
  </sheetViews>
  <sheetFormatPr defaultColWidth="9.140625" defaultRowHeight="15"/>
  <cols>
    <col min="1" max="1" width="36.57421875" style="8" bestFit="1" customWidth="1"/>
    <col min="2" max="2" width="10.140625" style="9" bestFit="1" customWidth="1"/>
    <col min="3" max="3" width="7.28125" style="10" customWidth="1"/>
    <col min="4" max="4" width="6.140625" style="10" customWidth="1"/>
    <col min="5" max="7" width="7.28125" style="10" customWidth="1"/>
    <col min="8" max="8" width="9.00390625" style="10" customWidth="1"/>
    <col min="9" max="13" width="9.7109375" style="10" bestFit="1" customWidth="1"/>
    <col min="14" max="14" width="8.7109375" style="10" customWidth="1"/>
    <col min="15" max="15" width="9.421875" style="10" bestFit="1" customWidth="1"/>
    <col min="16" max="16" width="7.57421875" style="9" customWidth="1"/>
    <col min="17" max="17" width="9.00390625" style="10" customWidth="1"/>
    <col min="18" max="18" width="8.421875" style="10" customWidth="1"/>
    <col min="19" max="19" width="11.28125" style="10" bestFit="1" customWidth="1"/>
    <col min="20" max="20" width="10.421875" style="10" bestFit="1" customWidth="1"/>
    <col min="21" max="21" width="11.28125" style="10" bestFit="1" customWidth="1"/>
    <col min="22" max="22" width="11.57421875" style="10" customWidth="1"/>
    <col min="23" max="16384" width="9.140625" style="10" customWidth="1"/>
  </cols>
  <sheetData>
    <row r="1" ht="12.75">
      <c r="A1" s="8" t="s">
        <v>167</v>
      </c>
    </row>
    <row r="2" ht="12.75">
      <c r="A2" s="11" t="s">
        <v>168</v>
      </c>
    </row>
    <row r="4" spans="1:22" ht="15" customHeight="1">
      <c r="A4" s="12" t="s">
        <v>22</v>
      </c>
      <c r="B4" s="13"/>
      <c r="C4" s="14"/>
      <c r="D4" s="14"/>
      <c r="E4" s="14"/>
      <c r="F4" s="14"/>
      <c r="G4" s="14"/>
      <c r="H4" s="14"/>
      <c r="I4" s="14"/>
      <c r="J4" s="14"/>
      <c r="K4" s="14"/>
      <c r="L4" s="14"/>
      <c r="M4" s="14"/>
      <c r="N4" s="14"/>
      <c r="O4" s="14"/>
      <c r="P4" s="13"/>
      <c r="Q4" s="14"/>
      <c r="R4" s="14"/>
      <c r="S4" s="14"/>
      <c r="T4" s="14"/>
      <c r="U4" s="14"/>
      <c r="V4" s="14"/>
    </row>
    <row r="5" spans="1:22" ht="12.75">
      <c r="A5" s="12" t="s">
        <v>23</v>
      </c>
      <c r="B5" s="13" t="s">
        <v>24</v>
      </c>
      <c r="C5" s="14" t="s">
        <v>25</v>
      </c>
      <c r="D5" s="14" t="s">
        <v>26</v>
      </c>
      <c r="E5" s="14" t="s">
        <v>27</v>
      </c>
      <c r="F5" s="14" t="s">
        <v>28</v>
      </c>
      <c r="G5" s="14" t="s">
        <v>29</v>
      </c>
      <c r="H5" s="14" t="s">
        <v>30</v>
      </c>
      <c r="I5" s="14" t="s">
        <v>31</v>
      </c>
      <c r="J5" s="14" t="s">
        <v>32</v>
      </c>
      <c r="K5" s="14" t="s">
        <v>33</v>
      </c>
      <c r="L5" s="14" t="s">
        <v>34</v>
      </c>
      <c r="M5" s="14" t="s">
        <v>35</v>
      </c>
      <c r="N5" s="14" t="s">
        <v>36</v>
      </c>
      <c r="O5" s="14" t="s">
        <v>37</v>
      </c>
      <c r="P5" s="13" t="s">
        <v>38</v>
      </c>
      <c r="Q5" s="14" t="s">
        <v>39</v>
      </c>
      <c r="R5" s="14" t="s">
        <v>40</v>
      </c>
      <c r="S5" s="14" t="s">
        <v>41</v>
      </c>
      <c r="T5" s="14" t="s">
        <v>42</v>
      </c>
      <c r="U5" s="14" t="s">
        <v>43</v>
      </c>
      <c r="V5" s="14" t="s">
        <v>44</v>
      </c>
    </row>
    <row r="6" spans="1:22" ht="12.75">
      <c r="A6" s="8" t="s">
        <v>45</v>
      </c>
      <c r="B6" s="9">
        <v>14501</v>
      </c>
      <c r="C6" s="15">
        <v>62</v>
      </c>
      <c r="D6" s="15">
        <v>11</v>
      </c>
      <c r="E6" s="15">
        <v>80</v>
      </c>
      <c r="F6" s="15">
        <v>46</v>
      </c>
      <c r="G6" s="15">
        <v>29</v>
      </c>
      <c r="H6" s="15">
        <v>228</v>
      </c>
      <c r="I6" s="16">
        <v>-0.119</v>
      </c>
      <c r="J6" s="16">
        <v>0.01734</v>
      </c>
      <c r="K6" s="16">
        <v>0.09698</v>
      </c>
      <c r="L6" s="16">
        <v>-0.01714</v>
      </c>
      <c r="M6" s="16">
        <v>0.02182</v>
      </c>
      <c r="N6" s="15">
        <v>851</v>
      </c>
      <c r="O6" s="15">
        <v>293</v>
      </c>
      <c r="P6" s="9">
        <v>14501</v>
      </c>
      <c r="Q6" s="15">
        <v>851</v>
      </c>
      <c r="R6" s="15">
        <v>925</v>
      </c>
      <c r="S6" s="15">
        <v>0.375703</v>
      </c>
      <c r="T6" s="15">
        <v>291</v>
      </c>
      <c r="U6" s="15">
        <v>12.49767</v>
      </c>
      <c r="V6" s="15">
        <v>304</v>
      </c>
    </row>
    <row r="7" spans="1:22" ht="12.75">
      <c r="A7" s="8" t="s">
        <v>46</v>
      </c>
      <c r="B7" s="9">
        <v>17081</v>
      </c>
      <c r="C7" s="15">
        <v>471</v>
      </c>
      <c r="D7" s="15">
        <v>4</v>
      </c>
      <c r="E7" s="15">
        <v>66</v>
      </c>
      <c r="F7" s="15">
        <v>358</v>
      </c>
      <c r="G7" s="15">
        <v>85</v>
      </c>
      <c r="H7" s="15">
        <v>984</v>
      </c>
      <c r="I7" s="16">
        <v>-0.00338</v>
      </c>
      <c r="J7" s="16">
        <v>-0.01426</v>
      </c>
      <c r="K7" s="16">
        <v>0.03326</v>
      </c>
      <c r="L7" s="16">
        <v>-0.01211</v>
      </c>
      <c r="M7" s="16">
        <v>-0.00351</v>
      </c>
      <c r="N7" s="15">
        <v>975</v>
      </c>
      <c r="O7" s="15">
        <v>946</v>
      </c>
      <c r="P7" s="9">
        <v>17081</v>
      </c>
      <c r="Q7" s="15">
        <v>975</v>
      </c>
      <c r="R7" s="15">
        <v>925</v>
      </c>
      <c r="S7" s="15">
        <v>0.375703</v>
      </c>
      <c r="T7" s="15">
        <v>427</v>
      </c>
      <c r="U7" s="15">
        <v>9.08326</v>
      </c>
      <c r="V7" s="15">
        <v>506</v>
      </c>
    </row>
    <row r="8" spans="1:22" ht="12.75">
      <c r="A8" s="8" t="s">
        <v>47</v>
      </c>
      <c r="B8" s="9">
        <v>11821</v>
      </c>
      <c r="C8" s="15">
        <v>248</v>
      </c>
      <c r="D8" s="15">
        <v>1</v>
      </c>
      <c r="E8" s="15">
        <v>10</v>
      </c>
      <c r="F8" s="15">
        <v>115</v>
      </c>
      <c r="G8" s="15">
        <v>15</v>
      </c>
      <c r="H8" s="15">
        <v>389</v>
      </c>
      <c r="I8" s="16">
        <v>0.1726</v>
      </c>
      <c r="J8" s="16">
        <v>-0.00372</v>
      </c>
      <c r="K8" s="16">
        <v>-0.05043</v>
      </c>
      <c r="L8" s="16">
        <v>-0.06613</v>
      </c>
      <c r="M8" s="16">
        <v>-0.05232</v>
      </c>
      <c r="N8" s="15">
        <v>1205</v>
      </c>
      <c r="O8" s="15">
        <v>451</v>
      </c>
      <c r="P8" s="9">
        <v>11821</v>
      </c>
      <c r="Q8" s="15" t="s">
        <v>48</v>
      </c>
      <c r="R8" s="15" t="s">
        <v>48</v>
      </c>
      <c r="S8" s="15" t="s">
        <v>48</v>
      </c>
      <c r="T8" s="15" t="s">
        <v>48</v>
      </c>
      <c r="U8" s="15">
        <v>0</v>
      </c>
      <c r="V8" s="15" t="s">
        <v>48</v>
      </c>
    </row>
    <row r="9" spans="1:22" ht="12.75">
      <c r="A9" s="8" t="s">
        <v>49</v>
      </c>
      <c r="B9" s="9">
        <v>53041</v>
      </c>
      <c r="C9" s="15">
        <v>695</v>
      </c>
      <c r="D9" s="15">
        <v>60</v>
      </c>
      <c r="E9" s="15">
        <v>236</v>
      </c>
      <c r="F9" s="15">
        <v>431</v>
      </c>
      <c r="G9" s="15">
        <v>85</v>
      </c>
      <c r="H9" s="15">
        <v>1507</v>
      </c>
      <c r="I9" s="16">
        <v>-0.06171</v>
      </c>
      <c r="J9" s="16">
        <v>0.01247</v>
      </c>
      <c r="K9" s="16">
        <v>-0.02963</v>
      </c>
      <c r="L9" s="16">
        <v>0.09556</v>
      </c>
      <c r="M9" s="16">
        <v>-0.01669</v>
      </c>
      <c r="N9" s="15">
        <v>890</v>
      </c>
      <c r="O9" s="15">
        <v>1636</v>
      </c>
      <c r="P9" s="9">
        <v>53041</v>
      </c>
      <c r="Q9" s="15">
        <v>890</v>
      </c>
      <c r="R9" s="15">
        <v>925</v>
      </c>
      <c r="S9" s="15">
        <v>0.375703</v>
      </c>
      <c r="T9" s="15">
        <v>1534</v>
      </c>
      <c r="U9" s="15">
        <v>11.21575</v>
      </c>
      <c r="V9" s="15">
        <v>1534</v>
      </c>
    </row>
    <row r="10" spans="1:22" ht="12.75">
      <c r="A10" s="8" t="s">
        <v>15</v>
      </c>
      <c r="B10" s="9">
        <v>31636</v>
      </c>
      <c r="C10" s="15">
        <v>2114</v>
      </c>
      <c r="D10" s="15">
        <v>78</v>
      </c>
      <c r="E10" s="15">
        <v>580</v>
      </c>
      <c r="F10" s="15">
        <v>1495</v>
      </c>
      <c r="G10" s="15">
        <v>409</v>
      </c>
      <c r="H10" s="15">
        <v>4676</v>
      </c>
      <c r="I10" s="16">
        <v>-0.04687</v>
      </c>
      <c r="J10" s="16">
        <v>-0.00977</v>
      </c>
      <c r="K10" s="16">
        <v>-0.00243</v>
      </c>
      <c r="L10" s="16">
        <v>0.0526</v>
      </c>
      <c r="M10" s="16">
        <v>0.00647</v>
      </c>
      <c r="N10" s="15">
        <v>913</v>
      </c>
      <c r="O10" s="15">
        <v>5627</v>
      </c>
      <c r="P10" s="9">
        <v>31636</v>
      </c>
      <c r="Q10" s="15">
        <v>913</v>
      </c>
      <c r="R10" s="15">
        <v>925</v>
      </c>
      <c r="S10" s="15">
        <v>0.375703</v>
      </c>
      <c r="T10" s="15">
        <v>5102</v>
      </c>
      <c r="U10" s="15">
        <v>9.81588</v>
      </c>
      <c r="V10" s="15">
        <v>5187</v>
      </c>
    </row>
    <row r="11" spans="1:22" ht="12.75">
      <c r="A11" s="8" t="s">
        <v>50</v>
      </c>
      <c r="B11" s="9">
        <v>31746</v>
      </c>
      <c r="C11" s="15">
        <v>1345</v>
      </c>
      <c r="D11" s="15">
        <v>116</v>
      </c>
      <c r="E11" s="15">
        <v>882</v>
      </c>
      <c r="F11" s="15">
        <v>501</v>
      </c>
      <c r="G11" s="15">
        <v>262</v>
      </c>
      <c r="H11" s="15">
        <v>3106</v>
      </c>
      <c r="I11" s="16">
        <v>-0.01729</v>
      </c>
      <c r="J11" s="16">
        <v>0.00774</v>
      </c>
      <c r="K11" s="16">
        <v>0.04573</v>
      </c>
      <c r="L11" s="16">
        <v>-0.03492</v>
      </c>
      <c r="M11" s="16">
        <v>-0.00127</v>
      </c>
      <c r="N11" s="15">
        <v>991</v>
      </c>
      <c r="O11" s="15">
        <v>3290</v>
      </c>
      <c r="P11" s="9">
        <v>31746</v>
      </c>
      <c r="Q11" s="15">
        <v>991</v>
      </c>
      <c r="R11" s="15">
        <v>925</v>
      </c>
      <c r="S11" s="15">
        <v>0.375703</v>
      </c>
      <c r="T11" s="15">
        <v>2945</v>
      </c>
      <c r="U11" s="15">
        <v>10.1759</v>
      </c>
      <c r="V11" s="15">
        <v>3032</v>
      </c>
    </row>
    <row r="12" spans="1:22" ht="12.75">
      <c r="A12" s="8" t="s">
        <v>51</v>
      </c>
      <c r="B12" s="9">
        <v>10681</v>
      </c>
      <c r="C12" s="15">
        <v>1294</v>
      </c>
      <c r="D12" s="15">
        <v>103</v>
      </c>
      <c r="E12" s="15">
        <v>638</v>
      </c>
      <c r="F12" s="15">
        <v>538</v>
      </c>
      <c r="G12" s="15">
        <v>264</v>
      </c>
      <c r="H12" s="15">
        <v>2837</v>
      </c>
      <c r="I12" s="16">
        <v>0.01348</v>
      </c>
      <c r="J12" s="16">
        <v>-0.01499</v>
      </c>
      <c r="K12" s="16">
        <v>0.01395</v>
      </c>
      <c r="L12" s="16">
        <v>-0.02882</v>
      </c>
      <c r="M12" s="16">
        <v>0.01638</v>
      </c>
      <c r="N12" s="15">
        <v>1003</v>
      </c>
      <c r="O12" s="15">
        <v>3022</v>
      </c>
      <c r="P12" s="9">
        <v>10681</v>
      </c>
      <c r="Q12" s="15">
        <v>1003</v>
      </c>
      <c r="R12" s="15">
        <v>925</v>
      </c>
      <c r="S12" s="15">
        <v>0.375703</v>
      </c>
      <c r="T12" s="15">
        <v>2771</v>
      </c>
      <c r="U12" s="15">
        <v>11.06003</v>
      </c>
      <c r="V12" s="15">
        <v>2857</v>
      </c>
    </row>
    <row r="13" spans="1:22" ht="12.75">
      <c r="A13" s="8" t="s">
        <v>52</v>
      </c>
      <c r="B13" s="9">
        <v>613</v>
      </c>
      <c r="C13" s="15">
        <v>15</v>
      </c>
      <c r="D13" s="15">
        <v>0</v>
      </c>
      <c r="E13" s="15">
        <v>5</v>
      </c>
      <c r="F13" s="15">
        <v>23</v>
      </c>
      <c r="G13" s="15">
        <v>19</v>
      </c>
      <c r="H13" s="15">
        <v>62</v>
      </c>
      <c r="I13" s="16">
        <v>-0.14751</v>
      </c>
      <c r="J13" s="16">
        <v>-0.01749</v>
      </c>
      <c r="K13" s="16">
        <v>-0.06784</v>
      </c>
      <c r="L13" s="16">
        <v>0.04519</v>
      </c>
      <c r="M13" s="16">
        <v>0.18766</v>
      </c>
      <c r="N13" s="15">
        <v>689</v>
      </c>
      <c r="O13" s="15">
        <v>40</v>
      </c>
      <c r="P13" s="9">
        <v>15901</v>
      </c>
      <c r="Q13" s="15">
        <v>689</v>
      </c>
      <c r="R13" s="15">
        <v>925</v>
      </c>
      <c r="S13" s="15">
        <v>0.375703</v>
      </c>
      <c r="T13" s="15">
        <v>42</v>
      </c>
      <c r="U13" s="15">
        <v>9.03789</v>
      </c>
      <c r="V13" s="15">
        <v>42</v>
      </c>
    </row>
    <row r="14" spans="1:22" ht="12.75">
      <c r="A14" s="8" t="s">
        <v>53</v>
      </c>
      <c r="B14" s="9">
        <v>24681</v>
      </c>
      <c r="C14" s="15">
        <v>301</v>
      </c>
      <c r="D14" s="15">
        <v>5</v>
      </c>
      <c r="E14" s="15">
        <v>32</v>
      </c>
      <c r="F14" s="15">
        <v>96</v>
      </c>
      <c r="G14" s="15">
        <v>18</v>
      </c>
      <c r="H14" s="15">
        <v>452</v>
      </c>
      <c r="I14" s="16">
        <v>0.13045</v>
      </c>
      <c r="J14" s="16">
        <v>-0.02183</v>
      </c>
      <c r="K14" s="16">
        <v>-0.07898</v>
      </c>
      <c r="L14" s="16">
        <v>-0.01513</v>
      </c>
      <c r="M14" s="16">
        <v>-0.0145</v>
      </c>
      <c r="N14" s="15">
        <v>1153</v>
      </c>
      <c r="O14" s="15">
        <v>480</v>
      </c>
      <c r="P14" s="9">
        <v>24681</v>
      </c>
      <c r="Q14" s="15">
        <v>1153</v>
      </c>
      <c r="R14" s="15">
        <v>925</v>
      </c>
      <c r="S14" s="15">
        <v>0.375703</v>
      </c>
      <c r="T14" s="15">
        <v>480</v>
      </c>
      <c r="U14" s="15">
        <v>10.32135</v>
      </c>
      <c r="V14" s="15">
        <v>480</v>
      </c>
    </row>
    <row r="15" spans="1:22" ht="12.75">
      <c r="A15" s="8" t="s">
        <v>54</v>
      </c>
      <c r="B15" s="9">
        <v>16291</v>
      </c>
      <c r="C15" s="15">
        <v>33</v>
      </c>
      <c r="D15" s="15">
        <v>12</v>
      </c>
      <c r="E15" s="15">
        <v>33</v>
      </c>
      <c r="F15" s="15">
        <v>31</v>
      </c>
      <c r="G15" s="15">
        <v>7</v>
      </c>
      <c r="H15" s="15">
        <v>116</v>
      </c>
      <c r="I15" s="16">
        <v>-0.17338</v>
      </c>
      <c r="J15" s="16">
        <v>0.06226</v>
      </c>
      <c r="K15" s="16">
        <v>0.04169</v>
      </c>
      <c r="L15" s="16">
        <v>0.08101</v>
      </c>
      <c r="M15" s="16">
        <v>-0.01158</v>
      </c>
      <c r="N15" s="15">
        <v>800</v>
      </c>
      <c r="O15" s="15">
        <v>137</v>
      </c>
      <c r="P15" s="9">
        <v>16291</v>
      </c>
      <c r="Q15" s="15">
        <v>800</v>
      </c>
      <c r="R15" s="15">
        <v>925</v>
      </c>
      <c r="S15" s="15">
        <v>0.375703</v>
      </c>
      <c r="T15" s="15">
        <v>118</v>
      </c>
      <c r="U15" s="15">
        <v>9.55473</v>
      </c>
      <c r="V15" s="15">
        <v>131</v>
      </c>
    </row>
    <row r="16" spans="1:22" ht="12.75">
      <c r="A16" s="8" t="s">
        <v>55</v>
      </c>
      <c r="B16" s="9">
        <v>14551</v>
      </c>
      <c r="C16" s="15">
        <v>95</v>
      </c>
      <c r="D16" s="15">
        <v>8</v>
      </c>
      <c r="E16" s="15">
        <v>41</v>
      </c>
      <c r="F16" s="15">
        <v>36</v>
      </c>
      <c r="G16" s="15">
        <v>12</v>
      </c>
      <c r="H16" s="15">
        <v>192</v>
      </c>
      <c r="I16" s="16">
        <v>-0.01894</v>
      </c>
      <c r="J16" s="16">
        <v>-0.01891</v>
      </c>
      <c r="K16" s="16">
        <v>0.02856</v>
      </c>
      <c r="L16" s="16">
        <v>-0.00421</v>
      </c>
      <c r="M16" s="16">
        <v>0.01349</v>
      </c>
      <c r="N16" s="15">
        <v>946</v>
      </c>
      <c r="O16" s="15">
        <v>243</v>
      </c>
      <c r="P16" s="9">
        <v>14551</v>
      </c>
      <c r="Q16" s="15">
        <v>946</v>
      </c>
      <c r="R16" s="15">
        <v>925</v>
      </c>
      <c r="S16" s="15">
        <v>0.375703</v>
      </c>
      <c r="T16" s="15">
        <v>228</v>
      </c>
      <c r="U16" s="15">
        <v>15.72653</v>
      </c>
      <c r="V16" s="15">
        <v>228</v>
      </c>
    </row>
    <row r="17" spans="1:22" ht="12.75">
      <c r="A17" s="8" t="s">
        <v>56</v>
      </c>
      <c r="B17" s="9">
        <v>12451</v>
      </c>
      <c r="C17" s="15">
        <v>382</v>
      </c>
      <c r="D17" s="15">
        <v>28</v>
      </c>
      <c r="E17" s="15">
        <v>57</v>
      </c>
      <c r="F17" s="15">
        <v>222</v>
      </c>
      <c r="G17" s="15">
        <v>41</v>
      </c>
      <c r="H17" s="15">
        <v>730</v>
      </c>
      <c r="I17" s="16">
        <v>0.02025</v>
      </c>
      <c r="J17" s="16">
        <v>-0.00293</v>
      </c>
      <c r="K17" s="16">
        <v>-0.01444</v>
      </c>
      <c r="L17" s="16">
        <v>0.01081</v>
      </c>
      <c r="M17" s="16">
        <v>-0.01369</v>
      </c>
      <c r="N17" s="15">
        <v>1017</v>
      </c>
      <c r="O17" s="15">
        <v>834</v>
      </c>
      <c r="P17" s="9">
        <v>12451</v>
      </c>
      <c r="Q17" s="15">
        <v>1017</v>
      </c>
      <c r="R17" s="15">
        <v>925</v>
      </c>
      <c r="S17" s="15">
        <v>0.375703</v>
      </c>
      <c r="T17" s="15">
        <v>809</v>
      </c>
      <c r="U17" s="15">
        <v>8.31061</v>
      </c>
      <c r="V17" s="15">
        <v>809</v>
      </c>
    </row>
    <row r="18" spans="1:22" ht="12.75">
      <c r="A18" s="8" t="s">
        <v>57</v>
      </c>
      <c r="B18" s="9">
        <v>913</v>
      </c>
      <c r="C18" s="15">
        <v>3686</v>
      </c>
      <c r="D18" s="15">
        <v>119</v>
      </c>
      <c r="E18" s="15">
        <v>832</v>
      </c>
      <c r="F18" s="15">
        <v>2208</v>
      </c>
      <c r="G18" s="15">
        <v>671</v>
      </c>
      <c r="H18" s="15">
        <v>7516</v>
      </c>
      <c r="I18" s="16">
        <v>-0.04421</v>
      </c>
      <c r="J18" s="16">
        <v>-0.00622</v>
      </c>
      <c r="K18" s="16">
        <v>-0.00798</v>
      </c>
      <c r="L18" s="16">
        <v>0.04375</v>
      </c>
      <c r="M18" s="16">
        <v>0.01466</v>
      </c>
      <c r="N18" s="15">
        <v>917</v>
      </c>
      <c r="O18" s="15">
        <v>8470</v>
      </c>
      <c r="P18" s="9">
        <v>913</v>
      </c>
      <c r="Q18" s="15">
        <v>917</v>
      </c>
      <c r="R18" s="15">
        <v>925</v>
      </c>
      <c r="S18" s="15">
        <v>0.375703</v>
      </c>
      <c r="T18" s="15">
        <v>7420</v>
      </c>
      <c r="U18" s="15">
        <v>10.12222</v>
      </c>
      <c r="V18" s="15">
        <v>7750</v>
      </c>
    </row>
    <row r="19" spans="1:22" ht="12.75">
      <c r="A19" s="8" t="s">
        <v>58</v>
      </c>
      <c r="B19" s="9">
        <v>10861</v>
      </c>
      <c r="C19" s="15">
        <v>979</v>
      </c>
      <c r="D19" s="15">
        <v>45</v>
      </c>
      <c r="E19" s="15">
        <v>185</v>
      </c>
      <c r="F19" s="15">
        <v>719</v>
      </c>
      <c r="G19" s="15">
        <v>129</v>
      </c>
      <c r="H19" s="15">
        <v>2057</v>
      </c>
      <c r="I19" s="16">
        <v>0.01402</v>
      </c>
      <c r="J19" s="16">
        <v>-0.02558</v>
      </c>
      <c r="K19" s="16">
        <v>-0.00174</v>
      </c>
      <c r="L19" s="16">
        <v>0.02266</v>
      </c>
      <c r="M19" s="16">
        <v>-0.00936</v>
      </c>
      <c r="N19" s="15">
        <v>997</v>
      </c>
      <c r="O19" s="15">
        <v>2241</v>
      </c>
      <c r="P19" s="9">
        <v>10861</v>
      </c>
      <c r="Q19" s="15">
        <v>997</v>
      </c>
      <c r="R19" s="15">
        <v>925</v>
      </c>
      <c r="S19" s="15">
        <v>0.375703</v>
      </c>
      <c r="T19" s="15">
        <v>2031</v>
      </c>
      <c r="U19" s="15">
        <v>7.75186</v>
      </c>
      <c r="V19" s="15">
        <v>2091</v>
      </c>
    </row>
    <row r="20" spans="1:22" ht="12.75">
      <c r="A20" s="8" t="s">
        <v>59</v>
      </c>
      <c r="B20" s="9">
        <v>23291</v>
      </c>
      <c r="C20" s="15">
        <v>136</v>
      </c>
      <c r="D20" s="15">
        <v>8</v>
      </c>
      <c r="E20" s="15">
        <v>52</v>
      </c>
      <c r="F20" s="15">
        <v>69</v>
      </c>
      <c r="G20" s="15">
        <v>11</v>
      </c>
      <c r="H20" s="15">
        <v>276</v>
      </c>
      <c r="I20" s="16">
        <v>0.01013</v>
      </c>
      <c r="J20" s="16">
        <v>-0.01867</v>
      </c>
      <c r="K20" s="16">
        <v>0.01408</v>
      </c>
      <c r="L20" s="16">
        <v>0.01033</v>
      </c>
      <c r="M20" s="16">
        <v>-0.01588</v>
      </c>
      <c r="N20" s="15">
        <v>1002</v>
      </c>
      <c r="O20" s="15">
        <v>300</v>
      </c>
      <c r="P20" s="9">
        <v>23291</v>
      </c>
      <c r="Q20" s="15">
        <v>1002</v>
      </c>
      <c r="R20" s="15">
        <v>925</v>
      </c>
      <c r="S20" s="15">
        <v>0.375703</v>
      </c>
      <c r="T20" s="15">
        <v>286</v>
      </c>
      <c r="U20" s="15">
        <v>16.15995</v>
      </c>
      <c r="V20" s="15">
        <v>286</v>
      </c>
    </row>
    <row r="21" spans="1:22" ht="12.75">
      <c r="A21" s="8" t="s">
        <v>60</v>
      </c>
      <c r="B21" s="9">
        <v>12941</v>
      </c>
      <c r="C21" s="15">
        <v>339</v>
      </c>
      <c r="D21" s="15">
        <v>7</v>
      </c>
      <c r="E21" s="15">
        <v>39</v>
      </c>
      <c r="F21" s="15">
        <v>127</v>
      </c>
      <c r="G21" s="15">
        <v>31</v>
      </c>
      <c r="H21" s="15">
        <v>543</v>
      </c>
      <c r="I21" s="16">
        <v>0.00685</v>
      </c>
      <c r="J21" s="16">
        <v>0.0007</v>
      </c>
      <c r="K21" s="16">
        <v>0.02363</v>
      </c>
      <c r="L21" s="16">
        <v>-0.01409</v>
      </c>
      <c r="M21" s="16">
        <v>-0.01708</v>
      </c>
      <c r="N21" s="15">
        <v>1018</v>
      </c>
      <c r="O21" s="15">
        <v>879</v>
      </c>
      <c r="P21" s="9">
        <v>12941</v>
      </c>
      <c r="Q21" s="15">
        <v>1018</v>
      </c>
      <c r="R21" s="15">
        <v>925</v>
      </c>
      <c r="S21" s="15">
        <v>0.375703</v>
      </c>
      <c r="T21" s="15">
        <v>695</v>
      </c>
      <c r="U21" s="15">
        <v>9.72198</v>
      </c>
      <c r="V21" s="15">
        <v>915</v>
      </c>
    </row>
    <row r="22" spans="1:22" ht="12.75">
      <c r="A22" s="8" t="s">
        <v>61</v>
      </c>
      <c r="B22" s="9">
        <v>31566</v>
      </c>
      <c r="C22" s="15">
        <v>1159</v>
      </c>
      <c r="D22" s="15">
        <v>46</v>
      </c>
      <c r="E22" s="15">
        <v>439</v>
      </c>
      <c r="F22" s="15">
        <v>417</v>
      </c>
      <c r="G22" s="15">
        <v>182</v>
      </c>
      <c r="H22" s="15">
        <v>2243</v>
      </c>
      <c r="I22" s="16">
        <v>0.04439</v>
      </c>
      <c r="J22" s="16">
        <v>-0.02484</v>
      </c>
      <c r="K22" s="16">
        <v>0.01489</v>
      </c>
      <c r="L22" s="16">
        <v>-0.02791</v>
      </c>
      <c r="M22" s="16">
        <v>-0.00653</v>
      </c>
      <c r="N22" s="15">
        <v>1047</v>
      </c>
      <c r="O22" s="15">
        <v>2494</v>
      </c>
      <c r="P22" s="9">
        <v>31566</v>
      </c>
      <c r="Q22" s="15">
        <v>1047</v>
      </c>
      <c r="R22" s="15">
        <v>925</v>
      </c>
      <c r="S22" s="15">
        <v>0.375703</v>
      </c>
      <c r="T22" s="15">
        <v>2249</v>
      </c>
      <c r="U22" s="15">
        <v>10.12085</v>
      </c>
      <c r="V22" s="15">
        <v>2292</v>
      </c>
    </row>
    <row r="23" spans="1:22" ht="12.75">
      <c r="A23" s="8" t="s">
        <v>62</v>
      </c>
      <c r="B23" s="9">
        <v>53071</v>
      </c>
      <c r="C23" s="15">
        <v>1223</v>
      </c>
      <c r="D23" s="15">
        <v>79</v>
      </c>
      <c r="E23" s="15">
        <v>466</v>
      </c>
      <c r="F23" s="15">
        <v>719</v>
      </c>
      <c r="G23" s="15">
        <v>285</v>
      </c>
      <c r="H23" s="15">
        <v>2772</v>
      </c>
      <c r="I23" s="16">
        <v>-0.03082</v>
      </c>
      <c r="J23" s="16">
        <v>0.00265</v>
      </c>
      <c r="K23" s="16">
        <v>0.00986</v>
      </c>
      <c r="L23" s="16">
        <v>-0.0038</v>
      </c>
      <c r="M23" s="16">
        <v>0.02211</v>
      </c>
      <c r="N23" s="15">
        <v>942</v>
      </c>
      <c r="O23" s="15">
        <v>3090</v>
      </c>
      <c r="P23" s="9">
        <v>53071</v>
      </c>
      <c r="Q23" s="15">
        <v>942</v>
      </c>
      <c r="R23" s="15">
        <v>925</v>
      </c>
      <c r="S23" s="15">
        <v>0.375703</v>
      </c>
      <c r="T23" s="15">
        <v>2773</v>
      </c>
      <c r="U23" s="15">
        <v>10.15197</v>
      </c>
      <c r="V23" s="15">
        <v>2883</v>
      </c>
    </row>
    <row r="24" spans="1:22" ht="12.75">
      <c r="A24" s="8" t="s">
        <v>63</v>
      </c>
      <c r="B24" s="9">
        <v>31726</v>
      </c>
      <c r="C24" s="15">
        <v>249</v>
      </c>
      <c r="D24" s="15">
        <v>12</v>
      </c>
      <c r="E24" s="15">
        <v>75</v>
      </c>
      <c r="F24" s="15">
        <v>115</v>
      </c>
      <c r="G24" s="15">
        <v>30</v>
      </c>
      <c r="H24" s="15">
        <v>481</v>
      </c>
      <c r="I24" s="16">
        <v>0.02072</v>
      </c>
      <c r="J24" s="16">
        <v>-0.01086</v>
      </c>
      <c r="K24" s="16">
        <v>-0.03985</v>
      </c>
      <c r="L24" s="16">
        <v>0.04308</v>
      </c>
      <c r="M24" s="16">
        <v>-0.0131</v>
      </c>
      <c r="N24" s="15">
        <v>1005</v>
      </c>
      <c r="O24" s="15">
        <v>401</v>
      </c>
      <c r="P24" s="9">
        <v>31726</v>
      </c>
      <c r="Q24" s="15">
        <v>1005</v>
      </c>
      <c r="R24" s="15">
        <v>925</v>
      </c>
      <c r="S24" s="15">
        <v>0.375703</v>
      </c>
      <c r="T24" s="15">
        <v>391</v>
      </c>
      <c r="U24" s="15">
        <v>14.60611</v>
      </c>
      <c r="V24" s="15">
        <v>391</v>
      </c>
    </row>
    <row r="25" spans="1:22" ht="12.75">
      <c r="A25" s="8" t="s">
        <v>64</v>
      </c>
      <c r="B25" s="9">
        <v>31386</v>
      </c>
      <c r="C25" s="15">
        <v>584</v>
      </c>
      <c r="D25" s="15">
        <v>25</v>
      </c>
      <c r="E25" s="15">
        <v>394</v>
      </c>
      <c r="F25" s="15">
        <v>228</v>
      </c>
      <c r="G25" s="15">
        <v>123</v>
      </c>
      <c r="H25" s="15">
        <v>1354</v>
      </c>
      <c r="I25" s="16">
        <v>-0.00027</v>
      </c>
      <c r="J25" s="16">
        <v>-0.01338</v>
      </c>
      <c r="K25" s="16">
        <v>0.0176</v>
      </c>
      <c r="L25" s="16">
        <v>-0.02027</v>
      </c>
      <c r="M25" s="16">
        <v>0.01631</v>
      </c>
      <c r="N25" s="15">
        <v>987</v>
      </c>
      <c r="O25" s="15">
        <v>1618</v>
      </c>
      <c r="P25" s="9">
        <v>31386</v>
      </c>
      <c r="Q25" s="15">
        <v>987</v>
      </c>
      <c r="R25" s="15">
        <v>925</v>
      </c>
      <c r="S25" s="15">
        <v>0.375703</v>
      </c>
      <c r="T25" s="15">
        <v>1337</v>
      </c>
      <c r="U25" s="15">
        <v>10.85286</v>
      </c>
      <c r="V25" s="15">
        <v>1429</v>
      </c>
    </row>
    <row r="26" spans="1:22" ht="12.75">
      <c r="A26" s="8" t="s">
        <v>65</v>
      </c>
      <c r="B26" s="9">
        <v>31326</v>
      </c>
      <c r="C26" s="15">
        <v>630</v>
      </c>
      <c r="D26" s="15">
        <v>18</v>
      </c>
      <c r="E26" s="15">
        <v>216</v>
      </c>
      <c r="F26" s="15">
        <v>468</v>
      </c>
      <c r="G26" s="15">
        <v>144</v>
      </c>
      <c r="H26" s="15">
        <v>1476</v>
      </c>
      <c r="I26" s="16">
        <v>-0.06099</v>
      </c>
      <c r="J26" s="16">
        <v>-0.00943</v>
      </c>
      <c r="K26" s="16">
        <v>-0.01644</v>
      </c>
      <c r="L26" s="16">
        <v>0.07185</v>
      </c>
      <c r="M26" s="16">
        <v>0.01501</v>
      </c>
      <c r="N26" s="15">
        <v>874</v>
      </c>
      <c r="O26" s="15">
        <v>1741</v>
      </c>
      <c r="P26" s="9">
        <v>31326</v>
      </c>
      <c r="Q26" s="15">
        <v>874</v>
      </c>
      <c r="R26" s="15">
        <v>925</v>
      </c>
      <c r="S26" s="15">
        <v>0.375703</v>
      </c>
      <c r="T26" s="15">
        <v>1384</v>
      </c>
      <c r="U26" s="15">
        <v>10.22496</v>
      </c>
      <c r="V26" s="15">
        <v>1452</v>
      </c>
    </row>
    <row r="27" spans="1:22" ht="12.75">
      <c r="A27" s="8" t="s">
        <v>66</v>
      </c>
      <c r="B27" s="9">
        <v>16361</v>
      </c>
      <c r="C27" s="15">
        <v>48</v>
      </c>
      <c r="D27" s="15">
        <v>0</v>
      </c>
      <c r="E27" s="15">
        <v>30</v>
      </c>
      <c r="F27" s="15">
        <v>10</v>
      </c>
      <c r="G27" s="15">
        <v>4</v>
      </c>
      <c r="H27" s="15">
        <v>92</v>
      </c>
      <c r="I27" s="16">
        <v>-0.00952</v>
      </c>
      <c r="J27" s="16">
        <v>-0.02173</v>
      </c>
      <c r="K27" s="16">
        <v>0.1258</v>
      </c>
      <c r="L27" s="16">
        <v>-0.05991</v>
      </c>
      <c r="M27" s="16">
        <v>-0.03465</v>
      </c>
      <c r="N27" s="15">
        <v>1015</v>
      </c>
      <c r="O27" s="15">
        <v>107</v>
      </c>
      <c r="P27" s="9">
        <v>16361</v>
      </c>
      <c r="Q27" s="15">
        <v>1015</v>
      </c>
      <c r="R27" s="15">
        <v>925</v>
      </c>
      <c r="S27" s="15">
        <v>0.375703</v>
      </c>
      <c r="T27" s="15">
        <v>84</v>
      </c>
      <c r="U27" s="15">
        <v>10.44875</v>
      </c>
      <c r="V27" s="15">
        <v>84</v>
      </c>
    </row>
    <row r="28" spans="1:22" ht="12.75">
      <c r="A28" s="8" t="s">
        <v>67</v>
      </c>
      <c r="B28" s="9">
        <v>1643</v>
      </c>
      <c r="C28" s="15">
        <v>494</v>
      </c>
      <c r="D28" s="15">
        <v>3</v>
      </c>
      <c r="E28" s="15">
        <v>64</v>
      </c>
      <c r="F28" s="15">
        <v>365</v>
      </c>
      <c r="G28" s="15">
        <v>48</v>
      </c>
      <c r="H28" s="15">
        <v>974</v>
      </c>
      <c r="I28" s="16">
        <v>0.07641</v>
      </c>
      <c r="J28" s="16">
        <v>-0.00278</v>
      </c>
      <c r="K28" s="16">
        <v>-0.06512</v>
      </c>
      <c r="L28" s="16">
        <v>0.03819</v>
      </c>
      <c r="M28" s="16">
        <v>-0.0467</v>
      </c>
      <c r="N28" s="15">
        <v>1072</v>
      </c>
      <c r="O28" s="15">
        <v>890</v>
      </c>
      <c r="P28" s="9">
        <v>1643</v>
      </c>
      <c r="Q28" s="15">
        <v>1072</v>
      </c>
      <c r="R28" s="15">
        <v>925</v>
      </c>
      <c r="S28" s="15">
        <v>0.375703</v>
      </c>
      <c r="T28" s="15">
        <v>12</v>
      </c>
      <c r="U28" s="15">
        <v>9.99113</v>
      </c>
      <c r="V28" s="15">
        <v>12</v>
      </c>
    </row>
    <row r="29" spans="1:22" ht="12.75">
      <c r="A29" s="8" t="s">
        <v>68</v>
      </c>
      <c r="B29" s="9">
        <v>16391</v>
      </c>
      <c r="C29" s="15">
        <v>116</v>
      </c>
      <c r="D29" s="15">
        <v>4</v>
      </c>
      <c r="E29" s="15">
        <v>37</v>
      </c>
      <c r="F29" s="15">
        <v>12</v>
      </c>
      <c r="G29" s="15">
        <v>5</v>
      </c>
      <c r="H29" s="15">
        <v>174</v>
      </c>
      <c r="I29" s="16">
        <v>0.08121</v>
      </c>
      <c r="J29" s="16">
        <v>-0.00045</v>
      </c>
      <c r="K29" s="16">
        <v>0.06737</v>
      </c>
      <c r="L29" s="16">
        <v>-0.12262</v>
      </c>
      <c r="M29" s="16">
        <v>-0.02551</v>
      </c>
      <c r="N29" s="15">
        <v>1149</v>
      </c>
      <c r="O29" s="15">
        <v>178</v>
      </c>
      <c r="P29" s="9">
        <v>16391</v>
      </c>
      <c r="Q29" s="15">
        <v>1149</v>
      </c>
      <c r="R29" s="15">
        <v>925</v>
      </c>
      <c r="S29" s="15">
        <v>0.375703</v>
      </c>
      <c r="T29" s="15">
        <v>99</v>
      </c>
      <c r="U29" s="15">
        <v>9.94781</v>
      </c>
      <c r="V29" s="15">
        <v>112</v>
      </c>
    </row>
    <row r="30" spans="1:22" ht="12.75">
      <c r="A30" s="8" t="s">
        <v>69</v>
      </c>
      <c r="B30" s="9">
        <v>13911</v>
      </c>
      <c r="C30" s="15">
        <v>30</v>
      </c>
      <c r="D30" s="15">
        <v>1</v>
      </c>
      <c r="E30" s="15">
        <v>31</v>
      </c>
      <c r="F30" s="15">
        <v>15</v>
      </c>
      <c r="G30" s="15">
        <v>8</v>
      </c>
      <c r="H30" s="15">
        <v>85</v>
      </c>
      <c r="I30" s="16">
        <v>0.01326</v>
      </c>
      <c r="J30" s="16">
        <v>0.00033</v>
      </c>
      <c r="K30" s="16">
        <v>0.08891</v>
      </c>
      <c r="L30" s="16">
        <v>-0.05792</v>
      </c>
      <c r="M30" s="16">
        <v>-0.04459</v>
      </c>
      <c r="N30" s="15">
        <v>1055</v>
      </c>
      <c r="O30" s="15">
        <v>160</v>
      </c>
      <c r="P30" s="9">
        <v>13911</v>
      </c>
      <c r="Q30" s="15">
        <v>1055</v>
      </c>
      <c r="R30" s="15">
        <v>925</v>
      </c>
      <c r="S30" s="15">
        <v>0.375703</v>
      </c>
      <c r="T30" s="15">
        <v>174</v>
      </c>
      <c r="U30" s="15">
        <v>11.21442</v>
      </c>
      <c r="V30" s="15">
        <v>174</v>
      </c>
    </row>
    <row r="31" spans="1:22" ht="12.75">
      <c r="A31" s="8" t="s">
        <v>70</v>
      </c>
      <c r="B31" s="9">
        <v>1673</v>
      </c>
      <c r="C31" s="15">
        <v>31</v>
      </c>
      <c r="D31" s="15">
        <v>8</v>
      </c>
      <c r="E31" s="15">
        <v>3</v>
      </c>
      <c r="F31" s="15">
        <v>21</v>
      </c>
      <c r="G31" s="15">
        <v>2</v>
      </c>
      <c r="H31" s="15">
        <v>65</v>
      </c>
      <c r="I31" s="16">
        <v>0.05994</v>
      </c>
      <c r="J31" s="16">
        <v>-0.00682</v>
      </c>
      <c r="K31" s="16">
        <v>-0.22474</v>
      </c>
      <c r="L31" s="16">
        <v>0.17121</v>
      </c>
      <c r="M31" s="16">
        <v>0.00041</v>
      </c>
      <c r="N31" s="15">
        <v>1005</v>
      </c>
      <c r="O31" s="15">
        <v>82</v>
      </c>
      <c r="P31" s="9">
        <v>1673</v>
      </c>
      <c r="Q31" s="15">
        <v>1005</v>
      </c>
      <c r="R31" s="15">
        <v>925</v>
      </c>
      <c r="S31" s="15">
        <v>0.375703</v>
      </c>
      <c r="T31" s="15">
        <v>89</v>
      </c>
      <c r="U31" s="15">
        <v>14.74395</v>
      </c>
      <c r="V31" s="15">
        <v>89</v>
      </c>
    </row>
    <row r="32" spans="1:22" ht="12.75">
      <c r="A32" s="8" t="s">
        <v>71</v>
      </c>
      <c r="B32" s="9">
        <v>31106</v>
      </c>
      <c r="C32" s="15">
        <v>983</v>
      </c>
      <c r="D32" s="15">
        <v>70</v>
      </c>
      <c r="E32" s="15">
        <v>520</v>
      </c>
      <c r="F32" s="15">
        <v>319</v>
      </c>
      <c r="G32" s="15">
        <v>131</v>
      </c>
      <c r="H32" s="15">
        <v>2023</v>
      </c>
      <c r="I32" s="16">
        <v>0.04181</v>
      </c>
      <c r="J32" s="16">
        <v>0.00413</v>
      </c>
      <c r="K32" s="16">
        <v>0.02641</v>
      </c>
      <c r="L32" s="16">
        <v>-0.05508</v>
      </c>
      <c r="M32" s="16">
        <v>-0.01728</v>
      </c>
      <c r="N32" s="15">
        <v>1068</v>
      </c>
      <c r="O32" s="15">
        <v>2443</v>
      </c>
      <c r="P32" s="9">
        <v>31106</v>
      </c>
      <c r="Q32" s="15">
        <v>1061</v>
      </c>
      <c r="R32" s="15">
        <v>925</v>
      </c>
      <c r="S32" s="15">
        <v>0.375703</v>
      </c>
      <c r="T32" s="15">
        <v>3068</v>
      </c>
      <c r="U32" s="15">
        <v>10.39241</v>
      </c>
      <c r="V32" s="15">
        <v>3194</v>
      </c>
    </row>
    <row r="33" spans="1:22" ht="12.75">
      <c r="A33" s="8" t="s">
        <v>72</v>
      </c>
      <c r="B33" s="9">
        <v>31076</v>
      </c>
      <c r="C33" s="15">
        <v>2861</v>
      </c>
      <c r="D33" s="15">
        <v>264</v>
      </c>
      <c r="E33" s="15">
        <v>1609</v>
      </c>
      <c r="F33" s="15">
        <v>1133</v>
      </c>
      <c r="G33" s="15">
        <v>502</v>
      </c>
      <c r="H33" s="15">
        <v>6369</v>
      </c>
      <c r="I33" s="16">
        <v>0.01393</v>
      </c>
      <c r="J33" s="16">
        <v>-0.00122</v>
      </c>
      <c r="K33" s="16">
        <v>0.02437</v>
      </c>
      <c r="L33" s="16">
        <v>-0.03446</v>
      </c>
      <c r="M33" s="16">
        <v>-0.00262</v>
      </c>
      <c r="N33" s="15">
        <v>1023</v>
      </c>
      <c r="O33" s="15">
        <v>7159</v>
      </c>
      <c r="P33" s="9">
        <v>31076</v>
      </c>
      <c r="Q33" s="15">
        <v>1023</v>
      </c>
      <c r="R33" s="15">
        <v>925</v>
      </c>
      <c r="S33" s="15">
        <v>0.375703</v>
      </c>
      <c r="T33" s="15">
        <v>6758</v>
      </c>
      <c r="U33" s="15">
        <v>10.6334</v>
      </c>
      <c r="V33" s="15">
        <v>6860</v>
      </c>
    </row>
    <row r="34" spans="1:22" ht="12.75">
      <c r="A34" s="8" t="s">
        <v>73</v>
      </c>
      <c r="B34" s="9">
        <v>31806</v>
      </c>
      <c r="C34" s="15">
        <v>317</v>
      </c>
      <c r="D34" s="15">
        <v>20</v>
      </c>
      <c r="E34" s="15">
        <v>181</v>
      </c>
      <c r="F34" s="15">
        <v>94</v>
      </c>
      <c r="G34" s="15">
        <v>34</v>
      </c>
      <c r="H34" s="15">
        <v>646</v>
      </c>
      <c r="I34" s="16">
        <v>0.07024</v>
      </c>
      <c r="J34" s="16">
        <v>0.00085</v>
      </c>
      <c r="K34" s="16">
        <v>0.03212</v>
      </c>
      <c r="L34" s="16">
        <v>-0.07223</v>
      </c>
      <c r="M34" s="16">
        <v>-0.03098</v>
      </c>
      <c r="N34" s="15">
        <v>1117</v>
      </c>
      <c r="O34" s="15">
        <v>761</v>
      </c>
      <c r="P34" s="9">
        <v>31806</v>
      </c>
      <c r="Q34" s="15">
        <v>1117</v>
      </c>
      <c r="R34" s="15">
        <v>925</v>
      </c>
      <c r="S34" s="15">
        <v>0.375703</v>
      </c>
      <c r="T34" s="15">
        <v>615</v>
      </c>
      <c r="U34" s="15">
        <v>10.69392</v>
      </c>
      <c r="V34" s="15">
        <v>615</v>
      </c>
    </row>
    <row r="35" spans="1:22" ht="12.75">
      <c r="A35" s="8" t="s">
        <v>74</v>
      </c>
      <c r="B35" s="9">
        <v>31136</v>
      </c>
      <c r="C35" s="15">
        <v>1256</v>
      </c>
      <c r="D35" s="15">
        <v>112</v>
      </c>
      <c r="E35" s="15">
        <v>626</v>
      </c>
      <c r="F35" s="15">
        <v>490</v>
      </c>
      <c r="G35" s="15">
        <v>167</v>
      </c>
      <c r="H35" s="15">
        <v>2651</v>
      </c>
      <c r="I35" s="16">
        <v>0.01202</v>
      </c>
      <c r="J35" s="16">
        <v>0.01623</v>
      </c>
      <c r="K35" s="16">
        <v>0.02719</v>
      </c>
      <c r="L35" s="16">
        <v>-0.03225</v>
      </c>
      <c r="M35" s="16">
        <v>-0.02318</v>
      </c>
      <c r="N35" s="15">
        <v>1038</v>
      </c>
      <c r="O35" s="15">
        <v>2985</v>
      </c>
      <c r="P35" s="9">
        <v>31136</v>
      </c>
      <c r="Q35" s="15">
        <v>1038</v>
      </c>
      <c r="R35" s="15">
        <v>925</v>
      </c>
      <c r="S35" s="15">
        <v>0.375703</v>
      </c>
      <c r="T35" s="15">
        <v>2802</v>
      </c>
      <c r="U35" s="15">
        <v>10.92733</v>
      </c>
      <c r="V35" s="15">
        <v>2859</v>
      </c>
    </row>
    <row r="36" spans="1:22" ht="12.75">
      <c r="A36" s="8" t="s">
        <v>75</v>
      </c>
      <c r="B36" s="9">
        <v>16501</v>
      </c>
      <c r="C36" s="15">
        <v>28</v>
      </c>
      <c r="D36" s="15">
        <v>4</v>
      </c>
      <c r="E36" s="15">
        <v>25</v>
      </c>
      <c r="F36" s="15">
        <v>19</v>
      </c>
      <c r="G36" s="15">
        <v>8</v>
      </c>
      <c r="H36" s="15">
        <v>84</v>
      </c>
      <c r="I36" s="16">
        <v>-0.1723</v>
      </c>
      <c r="J36" s="16">
        <v>0.01456</v>
      </c>
      <c r="K36" s="16">
        <v>0.07061</v>
      </c>
      <c r="L36" s="16">
        <v>0.06464</v>
      </c>
      <c r="M36" s="16">
        <v>0.02249</v>
      </c>
      <c r="N36" s="15">
        <v>768</v>
      </c>
      <c r="O36" s="15">
        <v>94</v>
      </c>
      <c r="P36" s="9">
        <v>16501</v>
      </c>
      <c r="Q36" s="15">
        <v>768</v>
      </c>
      <c r="R36" s="15">
        <v>925</v>
      </c>
      <c r="S36" s="15">
        <v>0.375703</v>
      </c>
      <c r="T36" s="15">
        <v>92</v>
      </c>
      <c r="U36" s="15">
        <v>10.50683</v>
      </c>
      <c r="V36" s="15">
        <v>92</v>
      </c>
    </row>
    <row r="37" spans="1:22" ht="12.75">
      <c r="A37" s="8" t="s">
        <v>76</v>
      </c>
      <c r="B37" s="9">
        <v>31156</v>
      </c>
      <c r="C37" s="15">
        <v>1783</v>
      </c>
      <c r="D37" s="15">
        <v>101</v>
      </c>
      <c r="E37" s="15">
        <v>582</v>
      </c>
      <c r="F37" s="15">
        <v>820</v>
      </c>
      <c r="G37" s="15">
        <v>282</v>
      </c>
      <c r="H37" s="15">
        <v>3568</v>
      </c>
      <c r="I37" s="16">
        <v>0.01808</v>
      </c>
      <c r="J37" s="16">
        <v>0.00277</v>
      </c>
      <c r="K37" s="16">
        <v>0.00172</v>
      </c>
      <c r="L37" s="16">
        <v>-0.01893</v>
      </c>
      <c r="M37" s="16">
        <v>-0.00364</v>
      </c>
      <c r="N37" s="15">
        <v>1022</v>
      </c>
      <c r="O37" s="15">
        <v>4769</v>
      </c>
      <c r="P37" s="9">
        <v>31156</v>
      </c>
      <c r="Q37" s="15">
        <v>1022</v>
      </c>
      <c r="R37" s="15">
        <v>925</v>
      </c>
      <c r="S37" s="15">
        <v>0.375703</v>
      </c>
      <c r="T37" s="15">
        <v>4335</v>
      </c>
      <c r="U37" s="15">
        <v>10.41435</v>
      </c>
      <c r="V37" s="15">
        <v>4447</v>
      </c>
    </row>
    <row r="38" spans="1:22" ht="12.75">
      <c r="A38" s="8" t="s">
        <v>77</v>
      </c>
      <c r="B38" s="9">
        <v>2023</v>
      </c>
      <c r="C38" s="15">
        <v>204</v>
      </c>
      <c r="D38" s="15">
        <v>5</v>
      </c>
      <c r="E38" s="15">
        <v>27</v>
      </c>
      <c r="F38" s="15">
        <v>60</v>
      </c>
      <c r="G38" s="15">
        <v>17</v>
      </c>
      <c r="H38" s="15">
        <v>313</v>
      </c>
      <c r="I38" s="16">
        <v>0.07746</v>
      </c>
      <c r="J38" s="16">
        <v>-0.01636</v>
      </c>
      <c r="K38" s="16">
        <v>-0.01738</v>
      </c>
      <c r="L38" s="16">
        <v>-0.01943</v>
      </c>
      <c r="M38" s="16">
        <v>-0.02429</v>
      </c>
      <c r="N38" s="15">
        <v>1099</v>
      </c>
      <c r="O38" s="15">
        <v>332</v>
      </c>
      <c r="P38" s="9">
        <v>31766</v>
      </c>
      <c r="Q38" s="15">
        <v>1017</v>
      </c>
      <c r="R38" s="15">
        <v>925</v>
      </c>
      <c r="S38" s="15">
        <v>0.375703</v>
      </c>
      <c r="T38" s="15">
        <v>987</v>
      </c>
      <c r="U38" s="15">
        <v>12.11312</v>
      </c>
      <c r="V38" s="15">
        <v>1023</v>
      </c>
    </row>
    <row r="39" spans="1:22" ht="12.75">
      <c r="A39" s="8" t="s">
        <v>78</v>
      </c>
      <c r="B39" s="9">
        <v>51746</v>
      </c>
      <c r="C39" s="15">
        <v>1061</v>
      </c>
      <c r="D39" s="15">
        <v>108</v>
      </c>
      <c r="E39" s="15">
        <v>750</v>
      </c>
      <c r="F39" s="15">
        <v>341</v>
      </c>
      <c r="G39" s="15">
        <v>151</v>
      </c>
      <c r="H39" s="15">
        <v>2411</v>
      </c>
      <c r="I39" s="16">
        <v>-0.0044</v>
      </c>
      <c r="J39" s="16">
        <v>0.01744</v>
      </c>
      <c r="K39" s="16">
        <v>0.0841</v>
      </c>
      <c r="L39" s="16">
        <v>-0.06763</v>
      </c>
      <c r="M39" s="16">
        <v>-0.02951</v>
      </c>
      <c r="N39" s="15">
        <v>1034</v>
      </c>
      <c r="O39" s="15">
        <v>2827</v>
      </c>
      <c r="P39" s="9">
        <v>51746</v>
      </c>
      <c r="Q39" s="15">
        <v>1034</v>
      </c>
      <c r="R39" s="15">
        <v>925</v>
      </c>
      <c r="S39" s="15">
        <v>0.375703</v>
      </c>
      <c r="T39" s="15">
        <v>2700</v>
      </c>
      <c r="U39" s="15">
        <v>10.59125</v>
      </c>
      <c r="V39" s="15">
        <v>2761</v>
      </c>
    </row>
    <row r="40" spans="1:22" ht="12.75">
      <c r="A40" s="8" t="s">
        <v>79</v>
      </c>
      <c r="B40" s="9">
        <v>16421</v>
      </c>
      <c r="C40" s="15">
        <v>41</v>
      </c>
      <c r="D40" s="15">
        <v>2</v>
      </c>
      <c r="E40" s="15">
        <v>21</v>
      </c>
      <c r="F40" s="15">
        <v>5</v>
      </c>
      <c r="G40" s="15">
        <v>6</v>
      </c>
      <c r="H40" s="15">
        <v>75</v>
      </c>
      <c r="I40" s="16">
        <v>0.04984</v>
      </c>
      <c r="J40" s="16">
        <v>0.00645</v>
      </c>
      <c r="K40" s="16">
        <v>0.09425</v>
      </c>
      <c r="L40" s="16">
        <v>-0.14387</v>
      </c>
      <c r="M40" s="16">
        <v>-0.00667</v>
      </c>
      <c r="N40" s="15">
        <v>1104</v>
      </c>
      <c r="O40" s="15">
        <v>87</v>
      </c>
      <c r="P40" s="9">
        <v>16421</v>
      </c>
      <c r="Q40" s="15">
        <v>1104</v>
      </c>
      <c r="R40" s="15">
        <v>925</v>
      </c>
      <c r="S40" s="15">
        <v>0.375703</v>
      </c>
      <c r="T40" s="15">
        <v>78</v>
      </c>
      <c r="U40" s="15">
        <v>10.54723</v>
      </c>
      <c r="V40" s="15">
        <v>78</v>
      </c>
    </row>
    <row r="41" spans="1:22" ht="12.75">
      <c r="A41" s="8" t="s">
        <v>80</v>
      </c>
      <c r="B41" s="9">
        <v>16431</v>
      </c>
      <c r="C41" s="15">
        <v>51</v>
      </c>
      <c r="D41" s="15">
        <v>1</v>
      </c>
      <c r="E41" s="15">
        <v>16</v>
      </c>
      <c r="F41" s="15">
        <v>30</v>
      </c>
      <c r="G41" s="15">
        <v>11</v>
      </c>
      <c r="H41" s="15">
        <v>109</v>
      </c>
      <c r="I41" s="16">
        <v>-0.06399</v>
      </c>
      <c r="J41" s="16">
        <v>-0.00502</v>
      </c>
      <c r="K41" s="16">
        <v>0.03096</v>
      </c>
      <c r="L41" s="16">
        <v>0.01924</v>
      </c>
      <c r="M41" s="16">
        <v>0.0188</v>
      </c>
      <c r="N41" s="15">
        <v>893</v>
      </c>
      <c r="O41" s="15">
        <v>101</v>
      </c>
      <c r="P41" s="9">
        <v>16431</v>
      </c>
      <c r="Q41" s="15">
        <v>893</v>
      </c>
      <c r="R41" s="15">
        <v>925</v>
      </c>
      <c r="S41" s="15">
        <v>0.375703</v>
      </c>
      <c r="T41" s="15">
        <v>89</v>
      </c>
      <c r="U41" s="15">
        <v>10.57821</v>
      </c>
      <c r="V41" s="15">
        <v>89</v>
      </c>
    </row>
    <row r="42" spans="1:22" ht="12.75">
      <c r="A42" s="8" t="s">
        <v>81</v>
      </c>
      <c r="B42" s="9">
        <v>12191</v>
      </c>
      <c r="C42" s="15">
        <v>330</v>
      </c>
      <c r="D42" s="15">
        <v>6</v>
      </c>
      <c r="E42" s="15">
        <v>76</v>
      </c>
      <c r="F42" s="15">
        <v>105</v>
      </c>
      <c r="G42" s="15">
        <v>18</v>
      </c>
      <c r="H42" s="15">
        <v>535</v>
      </c>
      <c r="I42" s="16">
        <v>0.12511</v>
      </c>
      <c r="J42" s="16">
        <v>-0.02935</v>
      </c>
      <c r="K42" s="16">
        <v>0.03658</v>
      </c>
      <c r="L42" s="16">
        <v>-0.09965</v>
      </c>
      <c r="M42" s="16">
        <v>-0.03268</v>
      </c>
      <c r="N42" s="15">
        <v>1177</v>
      </c>
      <c r="O42" s="15">
        <v>677</v>
      </c>
      <c r="P42" s="9">
        <v>12191</v>
      </c>
      <c r="Q42" s="15">
        <v>1177</v>
      </c>
      <c r="R42" s="15">
        <v>925</v>
      </c>
      <c r="S42" s="15">
        <v>0.375703</v>
      </c>
      <c r="T42" s="15">
        <v>623</v>
      </c>
      <c r="U42" s="15">
        <v>7.71582</v>
      </c>
      <c r="V42" s="15">
        <v>623</v>
      </c>
    </row>
    <row r="43" spans="1:22" ht="12.75">
      <c r="A43" s="8" t="s">
        <v>82</v>
      </c>
      <c r="B43" s="9">
        <v>16481</v>
      </c>
      <c r="C43" s="15">
        <v>27</v>
      </c>
      <c r="D43" s="15">
        <v>1</v>
      </c>
      <c r="E43" s="15">
        <v>13</v>
      </c>
      <c r="F43" s="15">
        <v>5</v>
      </c>
      <c r="G43" s="15">
        <v>2</v>
      </c>
      <c r="H43" s="15">
        <v>48</v>
      </c>
      <c r="I43" s="16">
        <v>-0.02623</v>
      </c>
      <c r="J43" s="16">
        <v>-0.00556</v>
      </c>
      <c r="K43" s="16">
        <v>0.08389</v>
      </c>
      <c r="L43" s="16">
        <v>-0.03819</v>
      </c>
      <c r="M43" s="16">
        <v>-0.01391</v>
      </c>
      <c r="N43" s="15">
        <v>964</v>
      </c>
      <c r="O43" s="15">
        <v>70</v>
      </c>
      <c r="P43" s="9">
        <v>16481</v>
      </c>
      <c r="Q43" s="15">
        <v>964</v>
      </c>
      <c r="R43" s="15">
        <v>925</v>
      </c>
      <c r="S43" s="15">
        <v>0.375703</v>
      </c>
      <c r="T43" s="15">
        <v>66</v>
      </c>
      <c r="U43" s="15">
        <v>10.72706</v>
      </c>
      <c r="V43" s="15">
        <v>66</v>
      </c>
    </row>
    <row r="44" spans="1:22" ht="12.75">
      <c r="A44" s="8" t="s">
        <v>83</v>
      </c>
      <c r="B44" s="9">
        <v>11651</v>
      </c>
      <c r="C44" s="15">
        <v>45</v>
      </c>
      <c r="D44" s="15">
        <v>4</v>
      </c>
      <c r="E44" s="15">
        <v>11</v>
      </c>
      <c r="F44" s="15">
        <v>10</v>
      </c>
      <c r="G44" s="15">
        <v>2</v>
      </c>
      <c r="H44" s="15">
        <v>72</v>
      </c>
      <c r="I44" s="16">
        <v>0.04396</v>
      </c>
      <c r="J44" s="16">
        <v>0.00321</v>
      </c>
      <c r="K44" s="16">
        <v>-0.0315</v>
      </c>
      <c r="L44" s="16">
        <v>0.00302</v>
      </c>
      <c r="M44" s="16">
        <v>-0.01868</v>
      </c>
      <c r="N44" s="15">
        <v>1057</v>
      </c>
      <c r="O44" s="15">
        <v>81</v>
      </c>
      <c r="P44" s="9">
        <v>11651</v>
      </c>
      <c r="Q44" s="15">
        <v>1057</v>
      </c>
      <c r="R44" s="15">
        <v>925</v>
      </c>
      <c r="S44" s="15">
        <v>0.375703</v>
      </c>
      <c r="T44" s="15">
        <v>81</v>
      </c>
      <c r="U44" s="15">
        <v>9.99113</v>
      </c>
      <c r="V44" s="15">
        <v>81</v>
      </c>
    </row>
    <row r="45" spans="1:22" ht="12.75">
      <c r="A45" s="8" t="s">
        <v>84</v>
      </c>
      <c r="B45" s="9">
        <v>31856</v>
      </c>
      <c r="C45" s="15">
        <v>1061</v>
      </c>
      <c r="D45" s="15">
        <v>119</v>
      </c>
      <c r="E45" s="15">
        <v>827</v>
      </c>
      <c r="F45" s="15">
        <v>676</v>
      </c>
      <c r="G45" s="15">
        <v>263</v>
      </c>
      <c r="H45" s="15">
        <v>2946</v>
      </c>
      <c r="I45" s="16">
        <v>-0.05603</v>
      </c>
      <c r="J45" s="16">
        <v>-0.00036</v>
      </c>
      <c r="K45" s="16">
        <v>0.02184</v>
      </c>
      <c r="L45" s="16">
        <v>0.02396</v>
      </c>
      <c r="M45" s="16">
        <v>0.01059</v>
      </c>
      <c r="N45" s="15">
        <v>911</v>
      </c>
      <c r="O45" s="15">
        <v>2956</v>
      </c>
      <c r="P45" s="9">
        <v>31856</v>
      </c>
      <c r="Q45" s="15">
        <v>911</v>
      </c>
      <c r="R45" s="15">
        <v>925</v>
      </c>
      <c r="S45" s="15">
        <v>0.375703</v>
      </c>
      <c r="T45" s="15">
        <v>2747</v>
      </c>
      <c r="U45" s="15">
        <v>10.35501</v>
      </c>
      <c r="V45" s="15">
        <v>2747</v>
      </c>
    </row>
    <row r="46" spans="1:22" ht="12.75">
      <c r="A46" s="8" t="s">
        <v>85</v>
      </c>
      <c r="B46" s="9">
        <v>3203</v>
      </c>
      <c r="C46" s="15">
        <v>169</v>
      </c>
      <c r="D46" s="15">
        <v>8</v>
      </c>
      <c r="E46" s="15">
        <v>88</v>
      </c>
      <c r="F46" s="15">
        <v>105</v>
      </c>
      <c r="G46" s="15">
        <v>42</v>
      </c>
      <c r="H46" s="15">
        <v>412</v>
      </c>
      <c r="I46" s="16">
        <v>-0.03513</v>
      </c>
      <c r="J46" s="16">
        <v>-0.00651</v>
      </c>
      <c r="K46" s="16">
        <v>0.00861</v>
      </c>
      <c r="L46" s="16">
        <v>0.00141</v>
      </c>
      <c r="M46" s="16">
        <v>0.03162</v>
      </c>
      <c r="N46" s="15">
        <v>937</v>
      </c>
      <c r="O46" s="15">
        <v>382</v>
      </c>
      <c r="P46" s="9">
        <v>3203</v>
      </c>
      <c r="Q46" s="15">
        <v>937</v>
      </c>
      <c r="R46" s="15">
        <v>925</v>
      </c>
      <c r="S46" s="15">
        <v>0.375703</v>
      </c>
      <c r="T46" s="15">
        <v>335</v>
      </c>
      <c r="U46" s="15">
        <v>10.54576</v>
      </c>
      <c r="V46" s="15">
        <v>342</v>
      </c>
    </row>
    <row r="47" spans="1:22" ht="12.75">
      <c r="A47" s="8" t="s">
        <v>86</v>
      </c>
      <c r="B47" s="9">
        <v>53011</v>
      </c>
      <c r="C47" s="15">
        <v>159</v>
      </c>
      <c r="D47" s="15">
        <v>10</v>
      </c>
      <c r="E47" s="15">
        <v>58</v>
      </c>
      <c r="F47" s="15">
        <v>23</v>
      </c>
      <c r="G47" s="15">
        <v>14</v>
      </c>
      <c r="H47" s="15">
        <v>264</v>
      </c>
      <c r="I47" s="16">
        <v>0.0501</v>
      </c>
      <c r="J47" s="16">
        <v>-0.00237</v>
      </c>
      <c r="K47" s="16">
        <v>0.05683</v>
      </c>
      <c r="L47" s="16">
        <v>-0.09675</v>
      </c>
      <c r="M47" s="16">
        <v>-0.0078</v>
      </c>
      <c r="N47" s="15">
        <v>1092</v>
      </c>
      <c r="O47" s="15">
        <v>336</v>
      </c>
      <c r="P47" s="9">
        <v>53011</v>
      </c>
      <c r="Q47" s="15">
        <v>1092</v>
      </c>
      <c r="R47" s="15">
        <v>925</v>
      </c>
      <c r="S47" s="15">
        <v>0.375703</v>
      </c>
      <c r="T47" s="15">
        <v>251</v>
      </c>
      <c r="U47" s="15">
        <v>10.46674</v>
      </c>
      <c r="V47" s="15">
        <v>329</v>
      </c>
    </row>
    <row r="48" spans="1:22" ht="12.75">
      <c r="A48" s="8" t="s">
        <v>87</v>
      </c>
      <c r="B48" s="9">
        <v>17261</v>
      </c>
      <c r="C48" s="15">
        <v>57</v>
      </c>
      <c r="D48" s="15">
        <v>1</v>
      </c>
      <c r="E48" s="15">
        <v>9</v>
      </c>
      <c r="F48" s="15">
        <v>10</v>
      </c>
      <c r="G48" s="15">
        <v>1</v>
      </c>
      <c r="H48" s="15">
        <v>78</v>
      </c>
      <c r="I48" s="16">
        <v>0.02524</v>
      </c>
      <c r="J48" s="16">
        <v>-0.03503</v>
      </c>
      <c r="K48" s="16">
        <v>0.06048</v>
      </c>
      <c r="L48" s="16">
        <v>-0.04236</v>
      </c>
      <c r="M48" s="16">
        <v>-0.00834</v>
      </c>
      <c r="N48" s="15">
        <v>1025</v>
      </c>
      <c r="O48" s="15">
        <v>125</v>
      </c>
      <c r="P48" s="9">
        <v>17261</v>
      </c>
      <c r="Q48" s="15">
        <v>1025</v>
      </c>
      <c r="R48" s="15">
        <v>925</v>
      </c>
      <c r="S48" s="15">
        <v>0.375703</v>
      </c>
      <c r="T48" s="15">
        <v>109</v>
      </c>
      <c r="U48" s="15">
        <v>13.75352</v>
      </c>
      <c r="V48" s="15">
        <v>109</v>
      </c>
    </row>
    <row r="49" spans="1:22" ht="12.75">
      <c r="A49" s="8" t="s">
        <v>88</v>
      </c>
      <c r="B49" s="9">
        <v>15851</v>
      </c>
      <c r="C49" s="15">
        <v>39</v>
      </c>
      <c r="D49" s="15">
        <v>0</v>
      </c>
      <c r="E49" s="15">
        <v>5</v>
      </c>
      <c r="F49" s="15">
        <v>28</v>
      </c>
      <c r="G49" s="15">
        <v>8</v>
      </c>
      <c r="H49" s="15">
        <v>80</v>
      </c>
      <c r="I49" s="16">
        <v>-0.07702</v>
      </c>
      <c r="J49" s="16">
        <v>0.02293</v>
      </c>
      <c r="K49" s="16">
        <v>-0.03281</v>
      </c>
      <c r="L49" s="16">
        <v>0.05883</v>
      </c>
      <c r="M49" s="16">
        <v>0.02807</v>
      </c>
      <c r="N49" s="15">
        <v>861</v>
      </c>
      <c r="O49" s="15">
        <v>44</v>
      </c>
      <c r="P49" s="9">
        <v>15851</v>
      </c>
      <c r="Q49" s="15">
        <v>861</v>
      </c>
      <c r="R49" s="15">
        <v>925</v>
      </c>
      <c r="S49" s="15">
        <v>0.375703</v>
      </c>
      <c r="T49" s="15">
        <v>8</v>
      </c>
      <c r="U49" s="15">
        <v>14.68696</v>
      </c>
      <c r="V49" s="15">
        <v>8</v>
      </c>
    </row>
    <row r="50" spans="1:22" ht="12.75">
      <c r="A50" s="8" t="s">
        <v>89</v>
      </c>
      <c r="B50" s="9">
        <v>16231</v>
      </c>
      <c r="C50" s="15">
        <v>40</v>
      </c>
      <c r="D50" s="15">
        <v>4</v>
      </c>
      <c r="E50" s="15">
        <v>9</v>
      </c>
      <c r="F50" s="15">
        <v>9</v>
      </c>
      <c r="G50" s="15">
        <v>3</v>
      </c>
      <c r="H50" s="15">
        <v>65</v>
      </c>
      <c r="I50" s="16">
        <v>0.0849</v>
      </c>
      <c r="J50" s="16">
        <v>0.01068</v>
      </c>
      <c r="K50" s="16">
        <v>-0.05347</v>
      </c>
      <c r="L50" s="16">
        <v>-0.03722</v>
      </c>
      <c r="M50" s="16">
        <v>-0.0049</v>
      </c>
      <c r="N50" s="15">
        <v>1120</v>
      </c>
      <c r="O50" s="15">
        <v>71</v>
      </c>
      <c r="P50" s="9">
        <v>16231</v>
      </c>
      <c r="Q50" s="15">
        <v>1120</v>
      </c>
      <c r="R50" s="15">
        <v>925</v>
      </c>
      <c r="S50" s="15">
        <v>0.375703</v>
      </c>
      <c r="T50" s="15">
        <v>70</v>
      </c>
      <c r="U50" s="15">
        <v>9.94781</v>
      </c>
      <c r="V50" s="15">
        <v>70</v>
      </c>
    </row>
    <row r="51" spans="1:22" ht="12.75">
      <c r="A51" s="8" t="s">
        <v>90</v>
      </c>
      <c r="B51" s="9">
        <v>31836</v>
      </c>
      <c r="C51" s="15">
        <v>954</v>
      </c>
      <c r="D51" s="15">
        <v>62</v>
      </c>
      <c r="E51" s="15">
        <v>536</v>
      </c>
      <c r="F51" s="15">
        <v>450</v>
      </c>
      <c r="G51" s="15">
        <v>224</v>
      </c>
      <c r="H51" s="15">
        <v>2226</v>
      </c>
      <c r="I51" s="16">
        <v>-0.04909</v>
      </c>
      <c r="J51" s="16">
        <v>0.00084</v>
      </c>
      <c r="K51" s="16">
        <v>0.01404</v>
      </c>
      <c r="L51" s="16">
        <v>0.01566</v>
      </c>
      <c r="M51" s="16">
        <v>0.01854</v>
      </c>
      <c r="N51" s="15">
        <v>917</v>
      </c>
      <c r="O51" s="15">
        <v>2532</v>
      </c>
      <c r="P51" s="9">
        <v>31836</v>
      </c>
      <c r="Q51" s="15">
        <v>917</v>
      </c>
      <c r="R51" s="15">
        <v>925</v>
      </c>
      <c r="S51" s="15">
        <v>0.375703</v>
      </c>
      <c r="T51" s="15">
        <v>2446</v>
      </c>
      <c r="U51" s="15">
        <v>10.57985</v>
      </c>
      <c r="V51" s="15">
        <v>2557</v>
      </c>
    </row>
    <row r="52" spans="1:22" ht="12.75">
      <c r="A52" s="8" t="s">
        <v>163</v>
      </c>
      <c r="B52" s="9">
        <v>16081</v>
      </c>
      <c r="C52" s="15">
        <v>59</v>
      </c>
      <c r="D52" s="15">
        <v>0</v>
      </c>
      <c r="E52" s="15">
        <v>51</v>
      </c>
      <c r="F52" s="15">
        <v>66</v>
      </c>
      <c r="G52" s="15">
        <v>79</v>
      </c>
      <c r="H52" s="15">
        <v>255</v>
      </c>
      <c r="I52" s="16">
        <v>-0.14653</v>
      </c>
      <c r="J52" s="16">
        <v>-0.00407</v>
      </c>
      <c r="K52" s="16">
        <v>-0.00488</v>
      </c>
      <c r="L52" s="16">
        <v>-0.02983</v>
      </c>
      <c r="M52" s="16">
        <v>0.18531</v>
      </c>
      <c r="N52" s="15">
        <v>765</v>
      </c>
      <c r="O52" s="15">
        <v>30</v>
      </c>
      <c r="P52" s="9">
        <v>16081</v>
      </c>
      <c r="Q52" s="15">
        <v>765</v>
      </c>
      <c r="R52" s="15">
        <v>925</v>
      </c>
      <c r="S52" s="15">
        <v>0.375703</v>
      </c>
      <c r="T52" s="15">
        <v>0</v>
      </c>
      <c r="U52" s="15">
        <v>0</v>
      </c>
      <c r="V52" s="15">
        <v>30</v>
      </c>
    </row>
    <row r="53" spans="1:22" ht="12.75">
      <c r="A53" s="8" t="s">
        <v>91</v>
      </c>
      <c r="B53" s="9">
        <v>2863</v>
      </c>
      <c r="C53" s="15">
        <v>971</v>
      </c>
      <c r="D53" s="15">
        <v>94</v>
      </c>
      <c r="E53" s="15">
        <v>555</v>
      </c>
      <c r="F53" s="15">
        <v>389</v>
      </c>
      <c r="G53" s="15">
        <v>188</v>
      </c>
      <c r="H53" s="15">
        <v>2197</v>
      </c>
      <c r="I53" s="16">
        <v>-0.02064</v>
      </c>
      <c r="J53" s="16">
        <v>0.01314</v>
      </c>
      <c r="K53" s="16">
        <v>0.01164</v>
      </c>
      <c r="L53" s="16">
        <v>-0.00172</v>
      </c>
      <c r="M53" s="16">
        <v>-0.00243</v>
      </c>
      <c r="N53" s="15">
        <v>974</v>
      </c>
      <c r="O53" s="15">
        <v>2620</v>
      </c>
      <c r="P53" s="9">
        <v>2863</v>
      </c>
      <c r="Q53" s="15">
        <v>974</v>
      </c>
      <c r="R53" s="15">
        <v>925</v>
      </c>
      <c r="S53" s="15">
        <v>0.375703</v>
      </c>
      <c r="T53" s="15">
        <v>2342</v>
      </c>
      <c r="U53" s="15">
        <v>10.12115</v>
      </c>
      <c r="V53" s="15">
        <v>2420</v>
      </c>
    </row>
    <row r="54" spans="1:22" ht="12.75">
      <c r="A54" s="8" t="s">
        <v>92</v>
      </c>
      <c r="B54" s="9">
        <v>13941</v>
      </c>
      <c r="C54" s="15">
        <v>35</v>
      </c>
      <c r="D54" s="15">
        <v>0</v>
      </c>
      <c r="E54" s="15">
        <v>24</v>
      </c>
      <c r="F54" s="15">
        <v>13</v>
      </c>
      <c r="G54" s="15">
        <v>13</v>
      </c>
      <c r="H54" s="15">
        <v>85</v>
      </c>
      <c r="I54" s="16">
        <v>-0.01555</v>
      </c>
      <c r="J54" s="16">
        <v>-0.05177</v>
      </c>
      <c r="K54" s="16">
        <v>0.05077</v>
      </c>
      <c r="L54" s="16">
        <v>-0.04473</v>
      </c>
      <c r="M54" s="16">
        <v>0.06129</v>
      </c>
      <c r="N54" s="15">
        <v>941</v>
      </c>
      <c r="O54" s="15">
        <v>143</v>
      </c>
      <c r="P54" s="9">
        <v>13941</v>
      </c>
      <c r="Q54" s="15">
        <v>941</v>
      </c>
      <c r="R54" s="15">
        <v>925</v>
      </c>
      <c r="S54" s="15">
        <v>0.375703</v>
      </c>
      <c r="T54" s="15">
        <v>144</v>
      </c>
      <c r="U54" s="15">
        <v>10.95795</v>
      </c>
      <c r="V54" s="15">
        <v>144</v>
      </c>
    </row>
    <row r="55" spans="1:22" ht="12.75">
      <c r="A55" s="8" t="s">
        <v>93</v>
      </c>
      <c r="B55" s="9">
        <v>17191</v>
      </c>
      <c r="C55" s="15">
        <v>20</v>
      </c>
      <c r="D55" s="15">
        <v>13</v>
      </c>
      <c r="E55" s="15">
        <v>4</v>
      </c>
      <c r="F55" s="15">
        <v>16</v>
      </c>
      <c r="G55" s="15">
        <v>1</v>
      </c>
      <c r="H55" s="15">
        <v>54</v>
      </c>
      <c r="I55" s="16">
        <v>-0.0499</v>
      </c>
      <c r="J55" s="16">
        <v>0.11785</v>
      </c>
      <c r="K55" s="16">
        <v>-0.16313</v>
      </c>
      <c r="L55" s="16">
        <v>0.11425</v>
      </c>
      <c r="M55" s="16">
        <v>-0.01907</v>
      </c>
      <c r="N55" s="15">
        <v>968</v>
      </c>
      <c r="O55" s="15">
        <v>60</v>
      </c>
      <c r="P55" s="9">
        <v>17191</v>
      </c>
      <c r="Q55" s="15">
        <v>968</v>
      </c>
      <c r="R55" s="15">
        <v>925</v>
      </c>
      <c r="S55" s="15">
        <v>0.375703</v>
      </c>
      <c r="T55" s="15">
        <v>60</v>
      </c>
      <c r="U55" s="15">
        <v>14.74395</v>
      </c>
      <c r="V55" s="15">
        <v>60</v>
      </c>
    </row>
    <row r="56" spans="1:22" ht="12.75">
      <c r="A56" s="8" t="s">
        <v>94</v>
      </c>
      <c r="B56" s="9">
        <v>17701</v>
      </c>
      <c r="C56" s="15">
        <v>39</v>
      </c>
      <c r="D56" s="15">
        <v>9</v>
      </c>
      <c r="E56" s="15">
        <v>10</v>
      </c>
      <c r="F56" s="15">
        <v>3</v>
      </c>
      <c r="G56" s="15">
        <v>0</v>
      </c>
      <c r="H56" s="15">
        <v>61</v>
      </c>
      <c r="I56" s="16">
        <v>-0.04224</v>
      </c>
      <c r="J56" s="16">
        <v>0.07459</v>
      </c>
      <c r="K56" s="16">
        <v>0.02787</v>
      </c>
      <c r="L56" s="16">
        <v>-0.06145</v>
      </c>
      <c r="M56" s="16">
        <v>0.00122</v>
      </c>
      <c r="N56" s="15">
        <v>1007</v>
      </c>
      <c r="O56" s="15">
        <v>88</v>
      </c>
      <c r="P56" s="9">
        <v>17701</v>
      </c>
      <c r="Q56" s="15">
        <v>1007</v>
      </c>
      <c r="R56" s="15">
        <v>925</v>
      </c>
      <c r="S56" s="15">
        <v>0.375703</v>
      </c>
      <c r="T56" s="15">
        <v>88</v>
      </c>
      <c r="U56" s="15">
        <v>13.75352</v>
      </c>
      <c r="V56" s="15">
        <v>88</v>
      </c>
    </row>
    <row r="57" spans="1:22" ht="12.75">
      <c r="A57" s="8" t="s">
        <v>95</v>
      </c>
      <c r="B57" s="9">
        <v>13051</v>
      </c>
      <c r="C57" s="15">
        <v>169</v>
      </c>
      <c r="D57" s="15">
        <v>5</v>
      </c>
      <c r="E57" s="15">
        <v>48</v>
      </c>
      <c r="F57" s="15">
        <v>74</v>
      </c>
      <c r="G57" s="15">
        <v>27</v>
      </c>
      <c r="H57" s="15">
        <v>323</v>
      </c>
      <c r="I57" s="16">
        <v>-0.05664</v>
      </c>
      <c r="J57" s="16">
        <v>-0.01715</v>
      </c>
      <c r="K57" s="16">
        <v>-0.01208</v>
      </c>
      <c r="L57" s="16">
        <v>0.08591</v>
      </c>
      <c r="M57" s="16">
        <v>-4E-05</v>
      </c>
      <c r="N57" s="15">
        <v>891</v>
      </c>
      <c r="O57" s="15">
        <v>383</v>
      </c>
      <c r="P57" s="9">
        <v>13051</v>
      </c>
      <c r="Q57" s="15">
        <v>891</v>
      </c>
      <c r="R57" s="15">
        <v>925</v>
      </c>
      <c r="S57" s="15">
        <v>0.375703</v>
      </c>
      <c r="T57" s="15">
        <v>368</v>
      </c>
      <c r="U57" s="15">
        <v>9.81077</v>
      </c>
      <c r="V57" s="15">
        <v>382</v>
      </c>
    </row>
    <row r="58" spans="1:22" ht="12.75">
      <c r="A58" s="8" t="s">
        <v>96</v>
      </c>
      <c r="B58" s="9">
        <v>16441</v>
      </c>
      <c r="C58" s="15">
        <v>43</v>
      </c>
      <c r="D58" s="15">
        <v>3</v>
      </c>
      <c r="E58" s="15">
        <v>16</v>
      </c>
      <c r="F58" s="15">
        <v>1</v>
      </c>
      <c r="G58" s="15">
        <v>1</v>
      </c>
      <c r="H58" s="15">
        <v>64</v>
      </c>
      <c r="I58" s="16">
        <v>0.07272</v>
      </c>
      <c r="J58" s="16">
        <v>-0.00729</v>
      </c>
      <c r="K58" s="16">
        <v>0.04562</v>
      </c>
      <c r="L58" s="16">
        <v>-0.09625</v>
      </c>
      <c r="M58" s="16">
        <v>-0.0148</v>
      </c>
      <c r="N58" s="15">
        <v>1117</v>
      </c>
      <c r="O58" s="15">
        <v>56</v>
      </c>
      <c r="P58" s="9">
        <v>16441</v>
      </c>
      <c r="Q58" s="15">
        <v>1117</v>
      </c>
      <c r="R58" s="15">
        <v>925</v>
      </c>
      <c r="S58" s="15">
        <v>0.375703</v>
      </c>
      <c r="T58" s="15">
        <v>64</v>
      </c>
      <c r="U58" s="15">
        <v>10.09392</v>
      </c>
      <c r="V58" s="15">
        <v>64</v>
      </c>
    </row>
    <row r="59" spans="1:22" ht="12.75">
      <c r="A59" s="8" t="s">
        <v>97</v>
      </c>
      <c r="B59" s="9">
        <v>31226</v>
      </c>
      <c r="C59" s="15">
        <v>499</v>
      </c>
      <c r="D59" s="15">
        <v>38</v>
      </c>
      <c r="E59" s="15">
        <v>219</v>
      </c>
      <c r="F59" s="15">
        <v>192</v>
      </c>
      <c r="G59" s="15">
        <v>86</v>
      </c>
      <c r="H59" s="15">
        <v>1034</v>
      </c>
      <c r="I59" s="16">
        <v>0.03974</v>
      </c>
      <c r="J59" s="16">
        <v>0.01465</v>
      </c>
      <c r="K59" s="16">
        <v>0.00401</v>
      </c>
      <c r="L59" s="16">
        <v>-0.04551</v>
      </c>
      <c r="M59" s="16">
        <v>-0.01288</v>
      </c>
      <c r="N59" s="15">
        <v>1066</v>
      </c>
      <c r="O59" s="15">
        <v>1021</v>
      </c>
      <c r="P59" s="9">
        <v>31226</v>
      </c>
      <c r="Q59" s="15">
        <v>1066</v>
      </c>
      <c r="R59" s="15">
        <v>925</v>
      </c>
      <c r="S59" s="15">
        <v>0.375703</v>
      </c>
      <c r="T59" s="15">
        <v>895</v>
      </c>
      <c r="U59" s="15">
        <v>10.27802</v>
      </c>
      <c r="V59" s="15">
        <v>910</v>
      </c>
    </row>
    <row r="60" spans="1:22" ht="12.75">
      <c r="A60" s="8" t="s">
        <v>98</v>
      </c>
      <c r="B60" s="9">
        <v>31216</v>
      </c>
      <c r="C60" s="15">
        <v>446</v>
      </c>
      <c r="D60" s="15">
        <v>35</v>
      </c>
      <c r="E60" s="15">
        <v>203</v>
      </c>
      <c r="F60" s="15">
        <v>177</v>
      </c>
      <c r="G60" s="15">
        <v>82</v>
      </c>
      <c r="H60" s="15">
        <v>943</v>
      </c>
      <c r="I60" s="16">
        <v>0.01998</v>
      </c>
      <c r="J60" s="16">
        <v>-0.00244</v>
      </c>
      <c r="K60" s="16">
        <v>0.00708</v>
      </c>
      <c r="L60" s="16">
        <v>-0.02737</v>
      </c>
      <c r="M60" s="16">
        <v>0.00274</v>
      </c>
      <c r="N60" s="15">
        <v>1019</v>
      </c>
      <c r="O60" s="15">
        <v>1175</v>
      </c>
      <c r="P60" s="9">
        <v>31216</v>
      </c>
      <c r="Q60" s="15">
        <v>998</v>
      </c>
      <c r="R60" s="15">
        <v>925</v>
      </c>
      <c r="S60" s="15">
        <v>0.375703</v>
      </c>
      <c r="T60" s="15">
        <v>1619</v>
      </c>
      <c r="U60" s="15">
        <v>10.85966</v>
      </c>
      <c r="V60" s="15">
        <v>1638</v>
      </c>
    </row>
    <row r="61" spans="1:22" ht="12.75">
      <c r="A61" s="8" t="s">
        <v>99</v>
      </c>
      <c r="B61" s="9">
        <v>31756</v>
      </c>
      <c r="C61" s="15">
        <v>431</v>
      </c>
      <c r="D61" s="15">
        <v>41</v>
      </c>
      <c r="E61" s="15">
        <v>295</v>
      </c>
      <c r="F61" s="15">
        <v>244</v>
      </c>
      <c r="G61" s="15">
        <v>132</v>
      </c>
      <c r="H61" s="15">
        <v>1143</v>
      </c>
      <c r="I61" s="16">
        <v>-0.02295</v>
      </c>
      <c r="J61" s="16">
        <v>-0.01496</v>
      </c>
      <c r="K61" s="16">
        <v>-0.0065</v>
      </c>
      <c r="L61" s="16">
        <v>0.00772</v>
      </c>
      <c r="M61" s="16">
        <v>0.03669</v>
      </c>
      <c r="N61" s="15">
        <v>939</v>
      </c>
      <c r="O61" s="15">
        <v>1216</v>
      </c>
      <c r="P61" s="9">
        <v>31756</v>
      </c>
      <c r="Q61" s="15">
        <v>939</v>
      </c>
      <c r="R61" s="15">
        <v>925</v>
      </c>
      <c r="S61" s="15">
        <v>0.375703</v>
      </c>
      <c r="T61" s="15">
        <v>1133</v>
      </c>
      <c r="U61" s="15">
        <v>10.72155</v>
      </c>
      <c r="V61" s="15">
        <v>1133</v>
      </c>
    </row>
    <row r="62" spans="1:22" ht="12.75">
      <c r="A62" s="8" t="s">
        <v>100</v>
      </c>
      <c r="B62" s="9">
        <v>31206</v>
      </c>
      <c r="C62" s="15">
        <v>864</v>
      </c>
      <c r="D62" s="15">
        <v>39</v>
      </c>
      <c r="E62" s="15">
        <v>325</v>
      </c>
      <c r="F62" s="15">
        <v>451</v>
      </c>
      <c r="G62" s="15">
        <v>192</v>
      </c>
      <c r="H62" s="15">
        <v>1871</v>
      </c>
      <c r="I62" s="16">
        <v>-0.01592</v>
      </c>
      <c r="J62" s="16">
        <v>-0.00246</v>
      </c>
      <c r="K62" s="16">
        <v>-0.00864</v>
      </c>
      <c r="L62" s="16">
        <v>0.0127</v>
      </c>
      <c r="M62" s="16">
        <v>0.01432</v>
      </c>
      <c r="N62" s="15">
        <v>960</v>
      </c>
      <c r="O62" s="15">
        <v>2547</v>
      </c>
      <c r="P62" s="9">
        <v>31206</v>
      </c>
      <c r="Q62" s="15">
        <v>960</v>
      </c>
      <c r="R62" s="15">
        <v>925</v>
      </c>
      <c r="S62" s="15">
        <v>0.375703</v>
      </c>
      <c r="T62" s="15">
        <v>2401</v>
      </c>
      <c r="U62" s="15">
        <v>10.34971</v>
      </c>
      <c r="V62" s="15">
        <v>2505</v>
      </c>
    </row>
    <row r="63" spans="1:22" ht="12.75">
      <c r="A63" s="8" t="s">
        <v>164</v>
      </c>
      <c r="B63" s="9">
        <v>53091</v>
      </c>
      <c r="C63" s="15">
        <v>1543</v>
      </c>
      <c r="D63" s="15">
        <v>131</v>
      </c>
      <c r="E63" s="15">
        <v>811</v>
      </c>
      <c r="F63" s="15">
        <v>685</v>
      </c>
      <c r="G63" s="15">
        <v>348</v>
      </c>
      <c r="H63" s="15">
        <v>3518</v>
      </c>
      <c r="I63" s="16">
        <v>0.00634</v>
      </c>
      <c r="J63" s="16">
        <v>-0.00981</v>
      </c>
      <c r="K63" s="16">
        <v>-0.03189</v>
      </c>
      <c r="L63" s="16">
        <v>0.01812</v>
      </c>
      <c r="M63" s="16">
        <v>0.01724</v>
      </c>
      <c r="N63" s="15">
        <v>979</v>
      </c>
      <c r="O63" s="15">
        <v>4359</v>
      </c>
      <c r="P63" s="9">
        <v>53091</v>
      </c>
      <c r="Q63" s="15">
        <v>979</v>
      </c>
      <c r="R63" s="15">
        <v>925</v>
      </c>
      <c r="S63" s="15">
        <v>0.375703</v>
      </c>
      <c r="T63" s="15">
        <v>4254</v>
      </c>
      <c r="U63" s="15">
        <v>10.70975</v>
      </c>
      <c r="V63" s="15">
        <v>4310</v>
      </c>
    </row>
    <row r="64" spans="1:22" ht="12.75">
      <c r="A64" s="8" t="s">
        <v>101</v>
      </c>
      <c r="B64" s="9">
        <v>23311</v>
      </c>
      <c r="C64" s="15">
        <v>629</v>
      </c>
      <c r="D64" s="15">
        <v>4</v>
      </c>
      <c r="E64" s="15">
        <v>19</v>
      </c>
      <c r="F64" s="15">
        <v>754</v>
      </c>
      <c r="G64" s="15">
        <v>41</v>
      </c>
      <c r="H64" s="15">
        <v>1447</v>
      </c>
      <c r="I64" s="16">
        <v>-0.07093</v>
      </c>
      <c r="J64" s="16">
        <v>-0.00306</v>
      </c>
      <c r="K64" s="16">
        <v>-0.00535</v>
      </c>
      <c r="L64" s="16">
        <v>0.12923</v>
      </c>
      <c r="M64" s="16">
        <v>-0.04989</v>
      </c>
      <c r="N64" s="15">
        <v>867</v>
      </c>
      <c r="O64" s="15">
        <v>226</v>
      </c>
      <c r="P64" s="9">
        <v>23311</v>
      </c>
      <c r="Q64" s="15">
        <v>867</v>
      </c>
      <c r="R64" s="15">
        <v>925</v>
      </c>
      <c r="S64" s="15">
        <v>0.375703</v>
      </c>
      <c r="T64" s="15">
        <v>48</v>
      </c>
      <c r="U64" s="15">
        <v>7.51733</v>
      </c>
      <c r="V64" s="15">
        <v>48</v>
      </c>
    </row>
    <row r="65" spans="1:22" ht="12.75">
      <c r="A65" s="8" t="s">
        <v>102</v>
      </c>
      <c r="B65" s="9">
        <v>11641</v>
      </c>
      <c r="C65" s="15">
        <v>50</v>
      </c>
      <c r="D65" s="15">
        <v>1</v>
      </c>
      <c r="E65" s="15">
        <v>41</v>
      </c>
      <c r="F65" s="15">
        <v>30</v>
      </c>
      <c r="G65" s="15">
        <v>20</v>
      </c>
      <c r="H65" s="15">
        <v>142</v>
      </c>
      <c r="I65" s="16">
        <v>-0.11386</v>
      </c>
      <c r="J65" s="16">
        <v>-0.02227</v>
      </c>
      <c r="K65" s="16">
        <v>0.06786</v>
      </c>
      <c r="L65" s="16">
        <v>0.01271</v>
      </c>
      <c r="M65" s="16">
        <v>0.05555</v>
      </c>
      <c r="N65" s="15">
        <v>806</v>
      </c>
      <c r="O65" s="15">
        <v>176</v>
      </c>
      <c r="P65" s="9">
        <v>11641</v>
      </c>
      <c r="Q65" s="15">
        <v>806</v>
      </c>
      <c r="R65" s="15">
        <v>925</v>
      </c>
      <c r="S65" s="15">
        <v>0.375703</v>
      </c>
      <c r="T65" s="15">
        <v>191</v>
      </c>
      <c r="U65" s="15">
        <v>10.13865</v>
      </c>
      <c r="V65" s="15">
        <v>191</v>
      </c>
    </row>
    <row r="66" spans="1:22" ht="12.75">
      <c r="A66" s="8" t="s">
        <v>103</v>
      </c>
      <c r="B66" s="9">
        <v>14261</v>
      </c>
      <c r="C66" s="15">
        <v>306</v>
      </c>
      <c r="D66" s="15">
        <v>4</v>
      </c>
      <c r="E66" s="15">
        <v>19</v>
      </c>
      <c r="F66" s="15">
        <v>185</v>
      </c>
      <c r="G66" s="15">
        <v>17</v>
      </c>
      <c r="H66" s="15">
        <v>531</v>
      </c>
      <c r="I66" s="16">
        <v>0.03896</v>
      </c>
      <c r="J66" s="16">
        <v>-0.00319</v>
      </c>
      <c r="K66" s="16">
        <v>0.02618</v>
      </c>
      <c r="L66" s="16">
        <v>-0.02465</v>
      </c>
      <c r="M66" s="16">
        <v>-0.0373</v>
      </c>
      <c r="N66" s="15">
        <v>1026</v>
      </c>
      <c r="O66" s="15">
        <v>303</v>
      </c>
      <c r="P66" s="9">
        <v>14261</v>
      </c>
      <c r="Q66" s="15">
        <v>1026</v>
      </c>
      <c r="R66" s="15">
        <v>925</v>
      </c>
      <c r="S66" s="15">
        <v>0.375703</v>
      </c>
      <c r="T66" s="15">
        <v>101</v>
      </c>
      <c r="U66" s="15">
        <v>7.51733</v>
      </c>
      <c r="V66" s="15">
        <v>101</v>
      </c>
    </row>
    <row r="67" spans="1:22" ht="12.75">
      <c r="A67" s="8" t="s">
        <v>104</v>
      </c>
      <c r="B67" s="9">
        <v>13991</v>
      </c>
      <c r="C67" s="15">
        <v>49</v>
      </c>
      <c r="D67" s="15">
        <v>2</v>
      </c>
      <c r="E67" s="15">
        <v>36</v>
      </c>
      <c r="F67" s="15">
        <v>11</v>
      </c>
      <c r="G67" s="15">
        <v>17</v>
      </c>
      <c r="H67" s="15">
        <v>115</v>
      </c>
      <c r="I67" s="16">
        <v>0.03581</v>
      </c>
      <c r="J67" s="16">
        <v>0.00288</v>
      </c>
      <c r="K67" s="16">
        <v>0.03391</v>
      </c>
      <c r="L67" s="16">
        <v>-0.09661</v>
      </c>
      <c r="M67" s="16">
        <v>0.02402</v>
      </c>
      <c r="N67" s="15">
        <v>1059</v>
      </c>
      <c r="O67" s="15">
        <v>169</v>
      </c>
      <c r="P67" s="9">
        <v>13991</v>
      </c>
      <c r="Q67" s="15">
        <v>1059</v>
      </c>
      <c r="R67" s="15">
        <v>925</v>
      </c>
      <c r="S67" s="15">
        <v>0.375703</v>
      </c>
      <c r="T67" s="15">
        <v>178</v>
      </c>
      <c r="U67" s="15">
        <v>10.71307</v>
      </c>
      <c r="V67" s="15">
        <v>178</v>
      </c>
    </row>
    <row r="68" spans="1:22" ht="12.75">
      <c r="A68" s="8" t="s">
        <v>105</v>
      </c>
      <c r="B68" s="9">
        <v>31486</v>
      </c>
      <c r="C68" s="15">
        <v>753</v>
      </c>
      <c r="D68" s="15">
        <v>47</v>
      </c>
      <c r="E68" s="15">
        <v>183</v>
      </c>
      <c r="F68" s="15">
        <v>130</v>
      </c>
      <c r="G68" s="15">
        <v>37</v>
      </c>
      <c r="H68" s="15">
        <v>1150</v>
      </c>
      <c r="I68" s="16">
        <v>0.18185</v>
      </c>
      <c r="J68" s="16">
        <v>0.01143</v>
      </c>
      <c r="K68" s="16">
        <v>-0.05135</v>
      </c>
      <c r="L68" s="16">
        <v>-0.09315</v>
      </c>
      <c r="M68" s="16">
        <v>-0.04878</v>
      </c>
      <c r="N68" s="15">
        <v>1259</v>
      </c>
      <c r="O68" s="15">
        <v>1337</v>
      </c>
      <c r="P68" s="9">
        <v>31486</v>
      </c>
      <c r="Q68" s="15">
        <v>1259</v>
      </c>
      <c r="R68" s="15">
        <v>925</v>
      </c>
      <c r="S68" s="15">
        <v>0.375703</v>
      </c>
      <c r="T68" s="15">
        <v>1231</v>
      </c>
      <c r="U68" s="15">
        <v>11.22035</v>
      </c>
      <c r="V68" s="15">
        <v>1272</v>
      </c>
    </row>
    <row r="69" spans="1:22" ht="12.75">
      <c r="A69" s="8" t="s">
        <v>106</v>
      </c>
      <c r="B69" s="9">
        <v>15991</v>
      </c>
      <c r="C69" s="15">
        <v>31</v>
      </c>
      <c r="D69" s="15">
        <v>0</v>
      </c>
      <c r="E69" s="15">
        <v>2</v>
      </c>
      <c r="F69" s="15">
        <v>20</v>
      </c>
      <c r="G69" s="15">
        <v>0</v>
      </c>
      <c r="H69" s="15">
        <v>53</v>
      </c>
      <c r="I69" s="16">
        <v>-0.02184</v>
      </c>
      <c r="J69" s="16">
        <v>-0.0126</v>
      </c>
      <c r="K69" s="16">
        <v>-0.06174</v>
      </c>
      <c r="L69" s="16">
        <v>0.15705</v>
      </c>
      <c r="M69" s="16">
        <v>-0.06086</v>
      </c>
      <c r="N69" s="15">
        <v>940</v>
      </c>
      <c r="O69" s="15">
        <v>95</v>
      </c>
      <c r="P69" s="9">
        <v>15991</v>
      </c>
      <c r="Q69" s="15">
        <v>940</v>
      </c>
      <c r="R69" s="15">
        <v>925</v>
      </c>
      <c r="S69" s="15">
        <v>0.375703</v>
      </c>
      <c r="T69" s="15">
        <v>47</v>
      </c>
      <c r="U69" s="15">
        <v>8.87324</v>
      </c>
      <c r="V69" s="15">
        <v>62</v>
      </c>
    </row>
    <row r="70" spans="1:22" ht="12.75">
      <c r="A70" s="8" t="s">
        <v>107</v>
      </c>
      <c r="B70" s="9">
        <v>13101</v>
      </c>
      <c r="C70" s="15">
        <v>72</v>
      </c>
      <c r="D70" s="15">
        <v>2</v>
      </c>
      <c r="E70" s="15">
        <v>16</v>
      </c>
      <c r="F70" s="15">
        <v>11</v>
      </c>
      <c r="G70" s="15">
        <v>9</v>
      </c>
      <c r="H70" s="15">
        <v>110</v>
      </c>
      <c r="I70" s="16">
        <v>0.082</v>
      </c>
      <c r="J70" s="16">
        <v>-0.00277</v>
      </c>
      <c r="K70" s="16">
        <v>-0.00354</v>
      </c>
      <c r="L70" s="16">
        <v>-0.0813</v>
      </c>
      <c r="M70" s="16">
        <v>0.00562</v>
      </c>
      <c r="N70" s="15">
        <v>1119</v>
      </c>
      <c r="O70" s="15">
        <v>164</v>
      </c>
      <c r="P70" s="9">
        <v>13101</v>
      </c>
      <c r="Q70" s="15">
        <v>1119</v>
      </c>
      <c r="R70" s="15">
        <v>925</v>
      </c>
      <c r="S70" s="15">
        <v>0.375703</v>
      </c>
      <c r="T70" s="15">
        <v>149</v>
      </c>
      <c r="U70" s="15">
        <v>9.06917</v>
      </c>
      <c r="V70" s="15">
        <v>158</v>
      </c>
    </row>
    <row r="71" spans="1:22" ht="12.75">
      <c r="A71" s="8" t="s">
        <v>108</v>
      </c>
      <c r="B71" s="9">
        <v>31686</v>
      </c>
      <c r="C71" s="15">
        <v>2663</v>
      </c>
      <c r="D71" s="15">
        <v>224</v>
      </c>
      <c r="E71" s="15">
        <v>1524</v>
      </c>
      <c r="F71" s="15">
        <v>1065</v>
      </c>
      <c r="G71" s="15">
        <v>467</v>
      </c>
      <c r="H71" s="15">
        <v>5943</v>
      </c>
      <c r="I71" s="16">
        <v>0.01421</v>
      </c>
      <c r="J71" s="16">
        <v>0.00369</v>
      </c>
      <c r="K71" s="16">
        <v>0.0017</v>
      </c>
      <c r="L71" s="16">
        <v>-0.01059</v>
      </c>
      <c r="M71" s="16">
        <v>-0.00901</v>
      </c>
      <c r="N71" s="15">
        <v>1020</v>
      </c>
      <c r="O71" s="15">
        <v>7158</v>
      </c>
      <c r="P71" s="9">
        <v>31686</v>
      </c>
      <c r="Q71" s="15">
        <v>1020</v>
      </c>
      <c r="R71" s="15">
        <v>925</v>
      </c>
      <c r="S71" s="15">
        <v>0.375703</v>
      </c>
      <c r="T71" s="15">
        <v>6693</v>
      </c>
      <c r="U71" s="15">
        <v>10.83741</v>
      </c>
      <c r="V71" s="15">
        <v>6798</v>
      </c>
    </row>
    <row r="72" spans="1:22" ht="12.75">
      <c r="A72" s="8" t="s">
        <v>109</v>
      </c>
      <c r="B72" s="9">
        <v>12541</v>
      </c>
      <c r="C72" s="15">
        <v>162</v>
      </c>
      <c r="D72" s="15">
        <v>17</v>
      </c>
      <c r="E72" s="15">
        <v>27</v>
      </c>
      <c r="F72" s="15">
        <v>79</v>
      </c>
      <c r="G72" s="15">
        <v>13</v>
      </c>
      <c r="H72" s="15">
        <v>298</v>
      </c>
      <c r="I72" s="16">
        <v>0.10208</v>
      </c>
      <c r="J72" s="16">
        <v>0.01626</v>
      </c>
      <c r="K72" s="16">
        <v>-0.01774</v>
      </c>
      <c r="L72" s="16">
        <v>-0.06124</v>
      </c>
      <c r="M72" s="16">
        <v>-0.03936</v>
      </c>
      <c r="N72" s="15">
        <v>1155</v>
      </c>
      <c r="O72" s="15">
        <v>554</v>
      </c>
      <c r="P72" s="9">
        <v>12541</v>
      </c>
      <c r="Q72" s="15">
        <v>1100</v>
      </c>
      <c r="R72" s="15">
        <v>925</v>
      </c>
      <c r="S72" s="15">
        <v>0.375703</v>
      </c>
      <c r="T72" s="15">
        <v>437</v>
      </c>
      <c r="U72" s="15">
        <v>8.13356</v>
      </c>
      <c r="V72" s="15">
        <v>454</v>
      </c>
    </row>
    <row r="73" spans="1:22" ht="12.75">
      <c r="A73" s="8" t="s">
        <v>110</v>
      </c>
      <c r="B73" s="9">
        <v>16721</v>
      </c>
      <c r="C73" s="15">
        <v>47</v>
      </c>
      <c r="D73" s="15">
        <v>5</v>
      </c>
      <c r="E73" s="15">
        <v>29</v>
      </c>
      <c r="F73" s="15">
        <v>13</v>
      </c>
      <c r="G73" s="15">
        <v>8</v>
      </c>
      <c r="H73" s="15">
        <v>102</v>
      </c>
      <c r="I73" s="16">
        <v>0.07535</v>
      </c>
      <c r="J73" s="16">
        <v>0.00307</v>
      </c>
      <c r="K73" s="16">
        <v>0.03018</v>
      </c>
      <c r="L73" s="16">
        <v>-0.09926</v>
      </c>
      <c r="M73" s="16">
        <v>-0.00933</v>
      </c>
      <c r="N73" s="15">
        <v>1120</v>
      </c>
      <c r="O73" s="15">
        <v>90</v>
      </c>
      <c r="P73" s="9">
        <v>16721</v>
      </c>
      <c r="Q73" s="15">
        <v>1120</v>
      </c>
      <c r="R73" s="15">
        <v>925</v>
      </c>
      <c r="S73" s="15">
        <v>0.375703</v>
      </c>
      <c r="T73" s="15">
        <v>88</v>
      </c>
      <c r="U73" s="15">
        <v>10.6342</v>
      </c>
      <c r="V73" s="15">
        <v>88</v>
      </c>
    </row>
    <row r="74" spans="1:22" ht="12.75">
      <c r="A74" s="8" t="s">
        <v>111</v>
      </c>
      <c r="B74" s="9">
        <v>25651</v>
      </c>
      <c r="C74" s="15">
        <v>57</v>
      </c>
      <c r="D74" s="15">
        <v>2</v>
      </c>
      <c r="E74" s="15">
        <v>7</v>
      </c>
      <c r="F74" s="15">
        <v>47</v>
      </c>
      <c r="G74" s="15">
        <v>8</v>
      </c>
      <c r="H74" s="15">
        <v>121</v>
      </c>
      <c r="I74" s="16">
        <v>0.01099</v>
      </c>
      <c r="J74" s="16">
        <v>0.01116</v>
      </c>
      <c r="K74" s="16">
        <v>-0.06881</v>
      </c>
      <c r="L74" s="16">
        <v>0.07139</v>
      </c>
      <c r="M74" s="16">
        <v>-0.02473</v>
      </c>
      <c r="N74" s="15">
        <v>1007</v>
      </c>
      <c r="O74" s="15">
        <v>232</v>
      </c>
      <c r="P74" s="9">
        <v>25651</v>
      </c>
      <c r="Q74" s="15">
        <v>1007</v>
      </c>
      <c r="R74" s="15">
        <v>925</v>
      </c>
      <c r="S74" s="15">
        <v>0.375703</v>
      </c>
      <c r="T74" s="15">
        <v>75</v>
      </c>
      <c r="U74" s="15">
        <v>9.28193</v>
      </c>
      <c r="V74" s="15">
        <v>75</v>
      </c>
    </row>
    <row r="75" spans="1:22" ht="12.75">
      <c r="A75" s="8" t="s">
        <v>112</v>
      </c>
      <c r="B75" s="9">
        <v>31286</v>
      </c>
      <c r="C75" s="15">
        <v>2367</v>
      </c>
      <c r="D75" s="15">
        <v>189</v>
      </c>
      <c r="E75" s="15">
        <v>1686</v>
      </c>
      <c r="F75" s="15">
        <v>793</v>
      </c>
      <c r="G75" s="15">
        <v>337</v>
      </c>
      <c r="H75" s="15">
        <v>5372</v>
      </c>
      <c r="I75" s="16">
        <v>0.02468</v>
      </c>
      <c r="J75" s="16">
        <v>-0.00913</v>
      </c>
      <c r="K75" s="16">
        <v>0.04579</v>
      </c>
      <c r="L75" s="16">
        <v>-0.03821</v>
      </c>
      <c r="M75" s="16">
        <v>-0.02313</v>
      </c>
      <c r="N75" s="15">
        <v>1043</v>
      </c>
      <c r="O75" s="15">
        <v>5744</v>
      </c>
      <c r="P75" s="9">
        <v>31286</v>
      </c>
      <c r="Q75" s="15">
        <v>1043</v>
      </c>
      <c r="R75" s="15">
        <v>925</v>
      </c>
      <c r="S75" s="15">
        <v>0.375703</v>
      </c>
      <c r="T75" s="15">
        <v>5539</v>
      </c>
      <c r="U75" s="15">
        <v>10.89095</v>
      </c>
      <c r="V75" s="15">
        <v>5621</v>
      </c>
    </row>
    <row r="76" spans="1:22" ht="12.75">
      <c r="A76" s="8" t="s">
        <v>113</v>
      </c>
      <c r="B76" s="9">
        <v>16681</v>
      </c>
      <c r="C76" s="15">
        <v>22</v>
      </c>
      <c r="D76" s="15">
        <v>4</v>
      </c>
      <c r="E76" s="15">
        <v>15</v>
      </c>
      <c r="F76" s="15">
        <v>7</v>
      </c>
      <c r="G76" s="15">
        <v>2</v>
      </c>
      <c r="H76" s="15">
        <v>50</v>
      </c>
      <c r="I76" s="16">
        <v>-0.12165</v>
      </c>
      <c r="J76" s="16">
        <v>0.02976</v>
      </c>
      <c r="K76" s="16">
        <v>0.10142</v>
      </c>
      <c r="L76" s="16">
        <v>-0.00375</v>
      </c>
      <c r="M76" s="16">
        <v>-0.00578</v>
      </c>
      <c r="N76" s="15">
        <v>869</v>
      </c>
      <c r="O76" s="15">
        <v>53</v>
      </c>
      <c r="P76" s="9">
        <v>16681</v>
      </c>
      <c r="Q76" s="15">
        <v>869</v>
      </c>
      <c r="R76" s="15">
        <v>925</v>
      </c>
      <c r="S76" s="15">
        <v>0.375703</v>
      </c>
      <c r="T76" s="15">
        <v>53</v>
      </c>
      <c r="U76" s="15">
        <v>10.03603</v>
      </c>
      <c r="V76" s="15">
        <v>53</v>
      </c>
    </row>
    <row r="77" spans="1:22" ht="12.75">
      <c r="A77" s="8" t="s">
        <v>114</v>
      </c>
      <c r="B77" s="9">
        <v>31766</v>
      </c>
      <c r="C77" s="15">
        <v>210</v>
      </c>
      <c r="D77" s="15">
        <v>16</v>
      </c>
      <c r="E77" s="15">
        <v>90</v>
      </c>
      <c r="F77" s="15">
        <v>88</v>
      </c>
      <c r="G77" s="15">
        <v>51</v>
      </c>
      <c r="H77" s="15">
        <v>455</v>
      </c>
      <c r="I77" s="16">
        <v>0.02828</v>
      </c>
      <c r="J77" s="16">
        <v>0.00207</v>
      </c>
      <c r="K77" s="16">
        <v>0.01955</v>
      </c>
      <c r="L77" s="16">
        <v>-0.07279</v>
      </c>
      <c r="M77" s="16">
        <v>0.02288</v>
      </c>
      <c r="N77" s="15">
        <v>1042</v>
      </c>
      <c r="O77" s="15">
        <v>580</v>
      </c>
      <c r="P77" s="9">
        <v>31766</v>
      </c>
      <c r="Q77" s="15">
        <v>1017</v>
      </c>
      <c r="R77" s="15">
        <v>925</v>
      </c>
      <c r="S77" s="15">
        <v>0.375703</v>
      </c>
      <c r="T77" s="15">
        <v>987</v>
      </c>
      <c r="U77" s="15">
        <v>12.11312</v>
      </c>
      <c r="V77" s="15">
        <v>1023</v>
      </c>
    </row>
    <row r="78" spans="1:22" ht="12.75">
      <c r="A78" s="8" t="s">
        <v>115</v>
      </c>
      <c r="B78" s="9">
        <v>16691</v>
      </c>
      <c r="C78" s="15">
        <v>34</v>
      </c>
      <c r="D78" s="15">
        <v>9</v>
      </c>
      <c r="E78" s="15">
        <v>20</v>
      </c>
      <c r="F78" s="15">
        <v>11</v>
      </c>
      <c r="G78" s="15">
        <v>5</v>
      </c>
      <c r="H78" s="15">
        <v>79</v>
      </c>
      <c r="I78" s="16">
        <v>-0.05969</v>
      </c>
      <c r="J78" s="16">
        <v>0.08148</v>
      </c>
      <c r="K78" s="16">
        <v>0.02336</v>
      </c>
      <c r="L78" s="16">
        <v>-0.03306</v>
      </c>
      <c r="M78" s="16">
        <v>-0.01209</v>
      </c>
      <c r="N78" s="15">
        <v>976</v>
      </c>
      <c r="O78" s="15">
        <v>83</v>
      </c>
      <c r="P78" s="9">
        <v>16691</v>
      </c>
      <c r="Q78" s="15">
        <v>976</v>
      </c>
      <c r="R78" s="15">
        <v>925</v>
      </c>
      <c r="S78" s="15">
        <v>0.375703</v>
      </c>
      <c r="T78" s="15">
        <v>79</v>
      </c>
      <c r="U78" s="15">
        <v>10.24373</v>
      </c>
      <c r="V78" s="15">
        <v>79</v>
      </c>
    </row>
    <row r="79" spans="1:22" ht="12.75">
      <c r="A79" s="8" t="s">
        <v>116</v>
      </c>
      <c r="B79" s="9">
        <v>31846</v>
      </c>
      <c r="C79" s="15">
        <v>2069</v>
      </c>
      <c r="D79" s="15">
        <v>93</v>
      </c>
      <c r="E79" s="15">
        <v>874</v>
      </c>
      <c r="F79" s="15">
        <v>811</v>
      </c>
      <c r="G79" s="15">
        <v>366</v>
      </c>
      <c r="H79" s="15">
        <v>4213</v>
      </c>
      <c r="I79" s="16">
        <v>0.04633</v>
      </c>
      <c r="J79" s="16">
        <v>-0.01079</v>
      </c>
      <c r="K79" s="16">
        <v>0.00038</v>
      </c>
      <c r="L79" s="16">
        <v>-0.03849</v>
      </c>
      <c r="M79" s="16">
        <v>0.00258</v>
      </c>
      <c r="N79" s="15">
        <v>1052</v>
      </c>
      <c r="O79" s="15">
        <v>4543</v>
      </c>
      <c r="P79" s="9">
        <v>31846</v>
      </c>
      <c r="Q79" s="15">
        <v>1052</v>
      </c>
      <c r="R79" s="15">
        <v>925</v>
      </c>
      <c r="S79" s="15">
        <v>0.375703</v>
      </c>
      <c r="T79" s="15">
        <v>3661</v>
      </c>
      <c r="U79" s="15">
        <v>10.66376</v>
      </c>
      <c r="V79" s="15">
        <v>3779</v>
      </c>
    </row>
    <row r="80" spans="1:22" ht="12.75">
      <c r="A80" s="8" t="s">
        <v>117</v>
      </c>
      <c r="B80" s="9">
        <v>19951</v>
      </c>
      <c r="C80" s="15">
        <v>58</v>
      </c>
      <c r="D80" s="15">
        <v>7</v>
      </c>
      <c r="E80" s="15">
        <v>3</v>
      </c>
      <c r="F80" s="15">
        <v>32</v>
      </c>
      <c r="G80" s="15">
        <v>5</v>
      </c>
      <c r="H80" s="15">
        <v>105</v>
      </c>
      <c r="I80" s="16">
        <v>0.0986</v>
      </c>
      <c r="J80" s="16">
        <v>-0.01589</v>
      </c>
      <c r="K80" s="16">
        <v>-0.13773</v>
      </c>
      <c r="L80" s="16">
        <v>0.05691</v>
      </c>
      <c r="M80" s="16">
        <v>-0.00188</v>
      </c>
      <c r="N80" s="15">
        <v>1089</v>
      </c>
      <c r="O80" s="15">
        <v>121</v>
      </c>
      <c r="P80" s="9">
        <v>19951</v>
      </c>
      <c r="Q80" s="15">
        <v>1089</v>
      </c>
      <c r="R80" s="15">
        <v>925</v>
      </c>
      <c r="S80" s="15">
        <v>0.375703</v>
      </c>
      <c r="T80" s="15">
        <v>123</v>
      </c>
      <c r="U80" s="15">
        <v>14.82443</v>
      </c>
      <c r="V80" s="15">
        <v>123</v>
      </c>
    </row>
    <row r="81" spans="1:22" ht="12.75">
      <c r="A81" s="8" t="s">
        <v>118</v>
      </c>
      <c r="B81" s="9">
        <v>6093</v>
      </c>
      <c r="C81" s="15">
        <v>298</v>
      </c>
      <c r="D81" s="15">
        <v>9</v>
      </c>
      <c r="E81" s="15">
        <v>42</v>
      </c>
      <c r="F81" s="15">
        <v>132</v>
      </c>
      <c r="G81" s="15">
        <v>43</v>
      </c>
      <c r="H81" s="15">
        <v>524</v>
      </c>
      <c r="I81" s="16">
        <v>0.08047</v>
      </c>
      <c r="J81" s="16">
        <v>-0.00702</v>
      </c>
      <c r="K81" s="16">
        <v>-0.04011</v>
      </c>
      <c r="L81" s="16">
        <v>-0.05346</v>
      </c>
      <c r="M81" s="16">
        <v>0.02012</v>
      </c>
      <c r="N81" s="15">
        <v>1094</v>
      </c>
      <c r="O81" s="15">
        <v>488</v>
      </c>
      <c r="P81" s="9">
        <v>6093</v>
      </c>
      <c r="Q81" s="15">
        <v>1094</v>
      </c>
      <c r="R81" s="15">
        <v>925</v>
      </c>
      <c r="S81" s="15">
        <v>0.375703</v>
      </c>
      <c r="T81" s="15">
        <v>60</v>
      </c>
      <c r="U81" s="15">
        <v>14.74395</v>
      </c>
      <c r="V81" s="15">
        <v>60</v>
      </c>
    </row>
    <row r="82" spans="1:22" ht="12.75">
      <c r="A82" s="8" t="s">
        <v>119</v>
      </c>
      <c r="B82" s="9">
        <v>16751</v>
      </c>
      <c r="C82" s="15">
        <v>46</v>
      </c>
      <c r="D82" s="15">
        <v>3</v>
      </c>
      <c r="E82" s="15">
        <v>22</v>
      </c>
      <c r="F82" s="15">
        <v>4</v>
      </c>
      <c r="G82" s="15">
        <v>7</v>
      </c>
      <c r="H82" s="15">
        <v>82</v>
      </c>
      <c r="I82" s="16">
        <v>0.01976</v>
      </c>
      <c r="J82" s="16">
        <v>-0.01124</v>
      </c>
      <c r="K82" s="16">
        <v>0.05556</v>
      </c>
      <c r="L82" s="16">
        <v>-0.09508</v>
      </c>
      <c r="M82" s="16">
        <v>0.031</v>
      </c>
      <c r="N82" s="15">
        <v>1026</v>
      </c>
      <c r="O82" s="15">
        <v>96</v>
      </c>
      <c r="P82" s="9">
        <v>16751</v>
      </c>
      <c r="Q82" s="15">
        <v>1026</v>
      </c>
      <c r="R82" s="15">
        <v>925</v>
      </c>
      <c r="S82" s="15">
        <v>0.375703</v>
      </c>
      <c r="T82" s="15">
        <v>91</v>
      </c>
      <c r="U82" s="15">
        <v>9.94781</v>
      </c>
      <c r="V82" s="15">
        <v>91</v>
      </c>
    </row>
    <row r="83" spans="1:22" ht="12.75">
      <c r="A83" s="8" t="s">
        <v>120</v>
      </c>
      <c r="B83" s="9">
        <v>6383</v>
      </c>
      <c r="C83" s="15">
        <v>95</v>
      </c>
      <c r="D83" s="15">
        <v>4</v>
      </c>
      <c r="E83" s="15">
        <v>11</v>
      </c>
      <c r="F83" s="15">
        <v>35</v>
      </c>
      <c r="G83" s="15">
        <v>12</v>
      </c>
      <c r="H83" s="15">
        <v>157</v>
      </c>
      <c r="I83" s="16">
        <v>-0.04857</v>
      </c>
      <c r="J83" s="16">
        <v>0.01379</v>
      </c>
      <c r="K83" s="16">
        <v>0.02809</v>
      </c>
      <c r="L83" s="16">
        <v>-0.01237</v>
      </c>
      <c r="M83" s="16">
        <v>0.01905</v>
      </c>
      <c r="N83" s="15">
        <v>938</v>
      </c>
      <c r="O83" s="15">
        <v>188</v>
      </c>
      <c r="P83" s="9">
        <v>12541</v>
      </c>
      <c r="Q83" s="15">
        <v>1100</v>
      </c>
      <c r="R83" s="15">
        <v>925</v>
      </c>
      <c r="S83" s="15">
        <v>0.375703</v>
      </c>
      <c r="T83" s="15">
        <v>437</v>
      </c>
      <c r="U83" s="15">
        <v>8.13356</v>
      </c>
      <c r="V83" s="15">
        <v>454</v>
      </c>
    </row>
    <row r="84" spans="1:22" ht="12.75">
      <c r="A84" s="8" t="s">
        <v>121</v>
      </c>
      <c r="B84" s="9">
        <v>31696</v>
      </c>
      <c r="C84" s="15">
        <v>2216</v>
      </c>
      <c r="D84" s="15">
        <v>172</v>
      </c>
      <c r="E84" s="15">
        <v>998</v>
      </c>
      <c r="F84" s="15">
        <v>1455</v>
      </c>
      <c r="G84" s="15">
        <v>444</v>
      </c>
      <c r="H84" s="15">
        <v>5285</v>
      </c>
      <c r="I84" s="16">
        <v>-0.04244</v>
      </c>
      <c r="J84" s="16">
        <v>-0.00784</v>
      </c>
      <c r="K84" s="16">
        <v>-0.00362</v>
      </c>
      <c r="L84" s="16">
        <v>0.06991</v>
      </c>
      <c r="M84" s="16">
        <v>-0.01602</v>
      </c>
      <c r="N84" s="15">
        <v>923</v>
      </c>
      <c r="O84" s="15">
        <v>6177</v>
      </c>
      <c r="P84" s="9">
        <v>31696</v>
      </c>
      <c r="Q84" s="15">
        <v>923</v>
      </c>
      <c r="R84" s="15">
        <v>925</v>
      </c>
      <c r="S84" s="15">
        <v>0.375703</v>
      </c>
      <c r="T84" s="15">
        <v>5489</v>
      </c>
      <c r="U84" s="15">
        <v>10.61383</v>
      </c>
      <c r="V84" s="15">
        <v>5654</v>
      </c>
    </row>
    <row r="85" spans="1:22" ht="12.75">
      <c r="A85" s="8" t="s">
        <v>122</v>
      </c>
      <c r="B85" s="9">
        <v>12551</v>
      </c>
      <c r="C85" s="15">
        <v>120</v>
      </c>
      <c r="D85" s="15">
        <v>20</v>
      </c>
      <c r="E85" s="15">
        <v>58</v>
      </c>
      <c r="F85" s="15">
        <v>63</v>
      </c>
      <c r="G85" s="15">
        <v>25</v>
      </c>
      <c r="H85" s="15">
        <v>286</v>
      </c>
      <c r="I85" s="16">
        <v>0.03834</v>
      </c>
      <c r="J85" s="16">
        <v>0.03496</v>
      </c>
      <c r="K85" s="16">
        <v>-0.02224</v>
      </c>
      <c r="L85" s="16">
        <v>-0.03056</v>
      </c>
      <c r="M85" s="16">
        <v>-0.0205</v>
      </c>
      <c r="N85" s="15">
        <v>1080</v>
      </c>
      <c r="O85" s="15">
        <v>290</v>
      </c>
      <c r="P85" s="9">
        <v>12551</v>
      </c>
      <c r="Q85" s="15">
        <v>1080</v>
      </c>
      <c r="R85" s="15">
        <v>925</v>
      </c>
      <c r="S85" s="15">
        <v>0.375703</v>
      </c>
      <c r="T85" s="15">
        <v>271</v>
      </c>
      <c r="U85" s="15">
        <v>7.81465</v>
      </c>
      <c r="V85" s="15">
        <v>271</v>
      </c>
    </row>
    <row r="86" spans="1:22" ht="12.75">
      <c r="A86" s="8" t="s">
        <v>123</v>
      </c>
      <c r="B86" s="9">
        <v>31336</v>
      </c>
      <c r="C86" s="15">
        <v>318</v>
      </c>
      <c r="D86" s="15">
        <v>37</v>
      </c>
      <c r="E86" s="15">
        <v>273</v>
      </c>
      <c r="F86" s="15">
        <v>166</v>
      </c>
      <c r="G86" s="15">
        <v>78</v>
      </c>
      <c r="H86" s="15">
        <v>872</v>
      </c>
      <c r="I86" s="16">
        <v>-0.0299</v>
      </c>
      <c r="J86" s="16">
        <v>0.01776</v>
      </c>
      <c r="K86" s="16">
        <v>0.01083</v>
      </c>
      <c r="L86" s="16">
        <v>0.01081</v>
      </c>
      <c r="M86" s="16">
        <v>-0.0095</v>
      </c>
      <c r="N86" s="15">
        <v>961</v>
      </c>
      <c r="O86" s="15">
        <v>1076</v>
      </c>
      <c r="P86" s="9">
        <v>31336</v>
      </c>
      <c r="Q86" s="15">
        <v>961</v>
      </c>
      <c r="R86" s="15">
        <v>925</v>
      </c>
      <c r="S86" s="15">
        <v>0.375703</v>
      </c>
      <c r="T86" s="15">
        <v>988</v>
      </c>
      <c r="U86" s="15">
        <v>10.96204</v>
      </c>
      <c r="V86" s="15">
        <v>1019</v>
      </c>
    </row>
    <row r="87" spans="1:22" ht="12.75">
      <c r="A87" s="8" t="s">
        <v>124</v>
      </c>
      <c r="B87" s="9">
        <v>31346</v>
      </c>
      <c r="C87" s="15">
        <v>715</v>
      </c>
      <c r="D87" s="15">
        <v>48</v>
      </c>
      <c r="E87" s="15">
        <v>329</v>
      </c>
      <c r="F87" s="15">
        <v>183</v>
      </c>
      <c r="G87" s="15">
        <v>89</v>
      </c>
      <c r="H87" s="15">
        <v>1364</v>
      </c>
      <c r="I87" s="16">
        <v>0.09857</v>
      </c>
      <c r="J87" s="16">
        <v>-0.00983</v>
      </c>
      <c r="K87" s="16">
        <v>0.01853</v>
      </c>
      <c r="L87" s="16">
        <v>-0.08031</v>
      </c>
      <c r="M87" s="16">
        <v>-0.02696</v>
      </c>
      <c r="N87" s="15">
        <v>1146</v>
      </c>
      <c r="O87" s="15">
        <v>1770</v>
      </c>
      <c r="P87" s="9">
        <v>31346</v>
      </c>
      <c r="Q87" s="15">
        <v>1146</v>
      </c>
      <c r="R87" s="15">
        <v>925</v>
      </c>
      <c r="S87" s="15">
        <v>0.375703</v>
      </c>
      <c r="T87" s="15">
        <v>1436</v>
      </c>
      <c r="U87" s="15">
        <v>9.9604</v>
      </c>
      <c r="V87" s="15">
        <v>1496</v>
      </c>
    </row>
    <row r="88" spans="1:22" ht="12.75">
      <c r="A88" s="8" t="s">
        <v>125</v>
      </c>
      <c r="B88" s="9">
        <v>31666</v>
      </c>
      <c r="C88" s="15">
        <v>1269</v>
      </c>
      <c r="D88" s="15">
        <v>128</v>
      </c>
      <c r="E88" s="15">
        <v>730</v>
      </c>
      <c r="F88" s="15">
        <v>694</v>
      </c>
      <c r="G88" s="15">
        <v>268</v>
      </c>
      <c r="H88" s="15">
        <v>3089</v>
      </c>
      <c r="I88" s="16">
        <v>-0.02095</v>
      </c>
      <c r="J88" s="16">
        <v>-0.00237</v>
      </c>
      <c r="K88" s="16">
        <v>0.00632</v>
      </c>
      <c r="L88" s="16">
        <v>0.00303</v>
      </c>
      <c r="M88" s="16">
        <v>0.01397</v>
      </c>
      <c r="N88" s="15">
        <v>957</v>
      </c>
      <c r="O88" s="15">
        <v>3432</v>
      </c>
      <c r="P88" s="9">
        <v>31666</v>
      </c>
      <c r="Q88" s="15">
        <v>957</v>
      </c>
      <c r="R88" s="15">
        <v>925</v>
      </c>
      <c r="S88" s="15">
        <v>0.375703</v>
      </c>
      <c r="T88" s="15">
        <v>3145</v>
      </c>
      <c r="U88" s="15">
        <v>11.21676</v>
      </c>
      <c r="V88" s="15">
        <v>3227</v>
      </c>
    </row>
    <row r="89" spans="1:22" ht="12.75">
      <c r="A89" s="8" t="s">
        <v>126</v>
      </c>
      <c r="B89" s="9">
        <v>31376</v>
      </c>
      <c r="C89" s="15">
        <v>812</v>
      </c>
      <c r="D89" s="15">
        <v>53</v>
      </c>
      <c r="E89" s="15">
        <v>331</v>
      </c>
      <c r="F89" s="15">
        <v>309</v>
      </c>
      <c r="G89" s="15">
        <v>134</v>
      </c>
      <c r="H89" s="15">
        <v>1639</v>
      </c>
      <c r="I89" s="16">
        <v>0.04216</v>
      </c>
      <c r="J89" s="16">
        <v>-6E-05</v>
      </c>
      <c r="K89" s="16">
        <v>-0.02059</v>
      </c>
      <c r="L89" s="16">
        <v>-0.01143</v>
      </c>
      <c r="M89" s="16">
        <v>-0.01008</v>
      </c>
      <c r="N89" s="15">
        <v>1052</v>
      </c>
      <c r="O89" s="15">
        <v>1977</v>
      </c>
      <c r="P89" s="9">
        <v>31376</v>
      </c>
      <c r="Q89" s="15">
        <v>1052</v>
      </c>
      <c r="R89" s="15">
        <v>925</v>
      </c>
      <c r="S89" s="15">
        <v>0.375703</v>
      </c>
      <c r="T89" s="15">
        <v>1823</v>
      </c>
      <c r="U89" s="15">
        <v>10.48912</v>
      </c>
      <c r="V89" s="15">
        <v>1864</v>
      </c>
    </row>
    <row r="90" spans="1:22" ht="12.75">
      <c r="A90" s="8" t="s">
        <v>127</v>
      </c>
      <c r="B90" s="9">
        <v>31016</v>
      </c>
      <c r="C90" s="15">
        <v>748</v>
      </c>
      <c r="D90" s="15">
        <v>43</v>
      </c>
      <c r="E90" s="15">
        <v>490</v>
      </c>
      <c r="F90" s="15">
        <v>421</v>
      </c>
      <c r="G90" s="15">
        <v>210</v>
      </c>
      <c r="H90" s="15">
        <v>1912</v>
      </c>
      <c r="I90" s="16">
        <v>-0.01087</v>
      </c>
      <c r="J90" s="16">
        <v>-0.01136</v>
      </c>
      <c r="K90" s="16">
        <v>0.01629</v>
      </c>
      <c r="L90" s="16">
        <v>-0.00479</v>
      </c>
      <c r="M90" s="16">
        <v>0.01073</v>
      </c>
      <c r="N90" s="15">
        <v>965</v>
      </c>
      <c r="O90" s="15">
        <v>2341</v>
      </c>
      <c r="P90" s="9">
        <v>31016</v>
      </c>
      <c r="Q90" s="15">
        <v>965</v>
      </c>
      <c r="R90" s="15">
        <v>925</v>
      </c>
      <c r="S90" s="15">
        <v>0.375703</v>
      </c>
      <c r="T90" s="15">
        <v>2054</v>
      </c>
      <c r="U90" s="15">
        <v>10.56468</v>
      </c>
      <c r="V90" s="15">
        <v>2056</v>
      </c>
    </row>
    <row r="91" spans="1:22" ht="12.75">
      <c r="A91" s="8" t="s">
        <v>128</v>
      </c>
      <c r="B91" s="9">
        <v>31176</v>
      </c>
      <c r="C91" s="15">
        <v>644</v>
      </c>
      <c r="D91" s="15">
        <v>47</v>
      </c>
      <c r="E91" s="15">
        <v>469</v>
      </c>
      <c r="F91" s="15">
        <v>217</v>
      </c>
      <c r="G91" s="15">
        <v>157</v>
      </c>
      <c r="H91" s="15">
        <v>1534</v>
      </c>
      <c r="I91" s="16">
        <v>0.0394</v>
      </c>
      <c r="J91" s="16">
        <v>-0.01244</v>
      </c>
      <c r="K91" s="16">
        <v>0.01252</v>
      </c>
      <c r="L91" s="16">
        <v>-0.04746</v>
      </c>
      <c r="M91" s="16">
        <v>0.00798</v>
      </c>
      <c r="N91" s="15">
        <v>1043</v>
      </c>
      <c r="O91" s="15">
        <v>1912</v>
      </c>
      <c r="P91" s="9">
        <v>31176</v>
      </c>
      <c r="Q91" s="15">
        <v>1043</v>
      </c>
      <c r="R91" s="15">
        <v>925</v>
      </c>
      <c r="S91" s="15">
        <v>0.375703</v>
      </c>
      <c r="T91" s="15">
        <v>1819</v>
      </c>
      <c r="U91" s="15">
        <v>10.69771</v>
      </c>
      <c r="V91" s="15">
        <v>1888</v>
      </c>
    </row>
    <row r="92" spans="1:22" ht="12.75">
      <c r="A92" s="8" t="s">
        <v>129</v>
      </c>
      <c r="B92" s="9">
        <v>31816</v>
      </c>
      <c r="C92" s="15">
        <v>2728</v>
      </c>
      <c r="D92" s="15">
        <v>189</v>
      </c>
      <c r="E92" s="15">
        <v>1457</v>
      </c>
      <c r="F92" s="15">
        <v>949</v>
      </c>
      <c r="G92" s="15">
        <v>460</v>
      </c>
      <c r="H92" s="15">
        <v>5783</v>
      </c>
      <c r="I92" s="16">
        <v>0.04793</v>
      </c>
      <c r="J92" s="16">
        <v>-0.02423</v>
      </c>
      <c r="K92" s="16">
        <v>0.02961</v>
      </c>
      <c r="L92" s="16">
        <v>-0.04362</v>
      </c>
      <c r="M92" s="16">
        <v>-0.00968</v>
      </c>
      <c r="N92" s="15">
        <v>1056</v>
      </c>
      <c r="O92" s="15">
        <v>6435</v>
      </c>
      <c r="P92" s="9">
        <v>31816</v>
      </c>
      <c r="Q92" s="15">
        <v>1056</v>
      </c>
      <c r="R92" s="15">
        <v>925</v>
      </c>
      <c r="S92" s="15">
        <v>0.375703</v>
      </c>
      <c r="T92" s="15">
        <v>5780</v>
      </c>
      <c r="U92" s="15">
        <v>10.34777</v>
      </c>
      <c r="V92" s="15">
        <v>5969</v>
      </c>
    </row>
    <row r="93" spans="1:22" ht="12.75">
      <c r="A93" s="8" t="s">
        <v>130</v>
      </c>
      <c r="B93" s="9">
        <v>31716</v>
      </c>
      <c r="C93" s="15">
        <v>1895</v>
      </c>
      <c r="D93" s="15">
        <v>188</v>
      </c>
      <c r="E93" s="15">
        <v>1086</v>
      </c>
      <c r="F93" s="15">
        <v>622</v>
      </c>
      <c r="G93" s="15">
        <v>236</v>
      </c>
      <c r="H93" s="15">
        <v>4027</v>
      </c>
      <c r="I93" s="16">
        <v>0.03544</v>
      </c>
      <c r="J93" s="16">
        <v>-0.00363</v>
      </c>
      <c r="K93" s="16">
        <v>0.01673</v>
      </c>
      <c r="L93" s="16">
        <v>-0.03587</v>
      </c>
      <c r="M93" s="16">
        <v>-0.01267</v>
      </c>
      <c r="N93" s="15">
        <v>1049</v>
      </c>
      <c r="O93" s="15">
        <v>4573</v>
      </c>
      <c r="P93" s="9">
        <v>31716</v>
      </c>
      <c r="Q93" s="15">
        <v>1049</v>
      </c>
      <c r="R93" s="15">
        <v>925</v>
      </c>
      <c r="S93" s="15">
        <v>0.375703</v>
      </c>
      <c r="T93" s="15">
        <v>4243</v>
      </c>
      <c r="U93" s="15">
        <v>10.46123</v>
      </c>
      <c r="V93" s="15">
        <v>4302</v>
      </c>
    </row>
    <row r="94" spans="1:22" ht="12.75">
      <c r="A94" s="8" t="s">
        <v>131</v>
      </c>
      <c r="B94" s="9">
        <v>31026</v>
      </c>
      <c r="C94" s="15">
        <v>292</v>
      </c>
      <c r="D94" s="15">
        <v>20</v>
      </c>
      <c r="E94" s="15">
        <v>215</v>
      </c>
      <c r="F94" s="15">
        <v>109</v>
      </c>
      <c r="G94" s="15">
        <v>52</v>
      </c>
      <c r="H94" s="15">
        <v>688</v>
      </c>
      <c r="I94" s="16">
        <v>0.01543</v>
      </c>
      <c r="J94" s="16">
        <v>0.01134</v>
      </c>
      <c r="K94" s="16">
        <v>0.05941</v>
      </c>
      <c r="L94" s="16">
        <v>-0.06628</v>
      </c>
      <c r="M94" s="16">
        <v>-0.0199</v>
      </c>
      <c r="N94" s="15">
        <v>1046</v>
      </c>
      <c r="O94" s="15">
        <v>985</v>
      </c>
      <c r="P94" s="9">
        <v>31106</v>
      </c>
      <c r="Q94" s="15">
        <v>1061</v>
      </c>
      <c r="R94" s="15">
        <v>925</v>
      </c>
      <c r="S94" s="15">
        <v>0.375703</v>
      </c>
      <c r="T94" s="15">
        <v>3068</v>
      </c>
      <c r="U94" s="15">
        <v>10.39241</v>
      </c>
      <c r="V94" s="15">
        <v>3194</v>
      </c>
    </row>
    <row r="95" spans="1:22" ht="12.75">
      <c r="A95" s="8" t="s">
        <v>132</v>
      </c>
      <c r="B95" s="9">
        <v>31516</v>
      </c>
      <c r="C95" s="15">
        <v>198</v>
      </c>
      <c r="D95" s="15">
        <v>11</v>
      </c>
      <c r="E95" s="15">
        <v>82</v>
      </c>
      <c r="F95" s="15">
        <v>38</v>
      </c>
      <c r="G95" s="15">
        <v>12</v>
      </c>
      <c r="H95" s="15">
        <v>341</v>
      </c>
      <c r="I95" s="16">
        <v>0.09665</v>
      </c>
      <c r="J95" s="16">
        <v>-0.00862</v>
      </c>
      <c r="K95" s="16">
        <v>-0.00333</v>
      </c>
      <c r="L95" s="16">
        <v>-0.04831</v>
      </c>
      <c r="M95" s="16">
        <v>-0.03639</v>
      </c>
      <c r="N95" s="15">
        <v>1122</v>
      </c>
      <c r="O95" s="15">
        <v>462</v>
      </c>
      <c r="P95" s="9">
        <v>31516</v>
      </c>
      <c r="Q95" s="15">
        <v>1122</v>
      </c>
      <c r="R95" s="15">
        <v>925</v>
      </c>
      <c r="S95" s="15">
        <v>0.375703</v>
      </c>
      <c r="T95" s="15">
        <v>418</v>
      </c>
      <c r="U95" s="15">
        <v>11.17536</v>
      </c>
      <c r="V95" s="15">
        <v>418</v>
      </c>
    </row>
    <row r="96" spans="1:22" ht="12.75">
      <c r="A96" s="8" t="s">
        <v>133</v>
      </c>
      <c r="B96" s="9">
        <v>14481</v>
      </c>
      <c r="C96" s="15">
        <v>20</v>
      </c>
      <c r="D96" s="15">
        <v>3</v>
      </c>
      <c r="E96" s="15">
        <v>10</v>
      </c>
      <c r="F96" s="15">
        <v>21</v>
      </c>
      <c r="G96" s="15">
        <v>15</v>
      </c>
      <c r="H96" s="15">
        <v>69</v>
      </c>
      <c r="I96" s="16">
        <v>-0.11955</v>
      </c>
      <c r="J96" s="16">
        <v>0.01192</v>
      </c>
      <c r="K96" s="16">
        <v>-0.04991</v>
      </c>
      <c r="L96" s="16">
        <v>0.03628</v>
      </c>
      <c r="M96" s="16">
        <v>0.12126</v>
      </c>
      <c r="N96" s="15">
        <v>776</v>
      </c>
      <c r="O96" s="15">
        <v>172</v>
      </c>
      <c r="P96" s="9">
        <v>31766</v>
      </c>
      <c r="Q96" s="15">
        <v>1017</v>
      </c>
      <c r="R96" s="15">
        <v>925</v>
      </c>
      <c r="S96" s="15">
        <v>0.375703</v>
      </c>
      <c r="T96" s="15">
        <v>987</v>
      </c>
      <c r="U96" s="15">
        <v>12.11312</v>
      </c>
      <c r="V96" s="15">
        <v>1023</v>
      </c>
    </row>
    <row r="97" spans="1:22" ht="12.75">
      <c r="A97" s="8" t="s">
        <v>134</v>
      </c>
      <c r="B97" s="9">
        <v>53031</v>
      </c>
      <c r="C97" s="15">
        <v>91</v>
      </c>
      <c r="D97" s="15">
        <v>1</v>
      </c>
      <c r="E97" s="15">
        <v>11</v>
      </c>
      <c r="F97" s="15">
        <v>25</v>
      </c>
      <c r="G97" s="15">
        <v>6</v>
      </c>
      <c r="H97" s="15">
        <v>134</v>
      </c>
      <c r="I97" s="16">
        <v>-0.01695</v>
      </c>
      <c r="J97" s="16">
        <v>-0.02207</v>
      </c>
      <c r="K97" s="16">
        <v>0.04628</v>
      </c>
      <c r="L97" s="16">
        <v>-0.01108</v>
      </c>
      <c r="M97" s="16">
        <v>0.00382</v>
      </c>
      <c r="N97" s="15">
        <v>972</v>
      </c>
      <c r="O97" s="15">
        <v>122</v>
      </c>
      <c r="P97" s="9">
        <v>53031</v>
      </c>
      <c r="Q97" s="15">
        <v>972</v>
      </c>
      <c r="R97" s="15">
        <v>925</v>
      </c>
      <c r="S97" s="15">
        <v>0.375703</v>
      </c>
      <c r="T97" s="15">
        <v>120</v>
      </c>
      <c r="U97" s="15">
        <v>8.87324</v>
      </c>
      <c r="V97" s="15">
        <v>120</v>
      </c>
    </row>
    <row r="98" spans="1:22" ht="12.75">
      <c r="A98" s="8" t="s">
        <v>135</v>
      </c>
      <c r="B98" s="9">
        <v>17291</v>
      </c>
      <c r="C98" s="15">
        <v>71</v>
      </c>
      <c r="D98" s="15">
        <v>5</v>
      </c>
      <c r="E98" s="15">
        <v>7</v>
      </c>
      <c r="F98" s="15">
        <v>16</v>
      </c>
      <c r="G98" s="15">
        <v>5</v>
      </c>
      <c r="H98" s="15">
        <v>104</v>
      </c>
      <c r="I98" s="16">
        <v>-0.00415</v>
      </c>
      <c r="J98" s="16">
        <v>-0.02587</v>
      </c>
      <c r="K98" s="16">
        <v>0.00334</v>
      </c>
      <c r="L98" s="16">
        <v>-0.00764</v>
      </c>
      <c r="M98" s="16">
        <v>0.03432</v>
      </c>
      <c r="N98" s="15">
        <v>968</v>
      </c>
      <c r="O98" s="15">
        <v>125</v>
      </c>
      <c r="P98" s="9">
        <v>17291</v>
      </c>
      <c r="Q98" s="15">
        <v>968</v>
      </c>
      <c r="R98" s="15">
        <v>925</v>
      </c>
      <c r="S98" s="15">
        <v>0.375703</v>
      </c>
      <c r="T98" s="15">
        <v>130</v>
      </c>
      <c r="U98" s="15">
        <v>13.75352</v>
      </c>
      <c r="V98" s="15">
        <v>130</v>
      </c>
    </row>
    <row r="99" spans="1:22" ht="12.75">
      <c r="A99" s="8" t="s">
        <v>136</v>
      </c>
      <c r="B99" s="9">
        <v>23701</v>
      </c>
      <c r="C99" s="15">
        <v>470</v>
      </c>
      <c r="D99" s="15">
        <v>10</v>
      </c>
      <c r="E99" s="15">
        <v>68</v>
      </c>
      <c r="F99" s="15">
        <v>107</v>
      </c>
      <c r="G99" s="15">
        <v>35</v>
      </c>
      <c r="H99" s="15">
        <v>690</v>
      </c>
      <c r="I99" s="16">
        <v>0.05764</v>
      </c>
      <c r="J99" s="16">
        <v>0.00146</v>
      </c>
      <c r="K99" s="16">
        <v>0.04626</v>
      </c>
      <c r="L99" s="16">
        <v>-0.09605</v>
      </c>
      <c r="M99" s="16">
        <v>-0.0093</v>
      </c>
      <c r="N99" s="15">
        <v>1100</v>
      </c>
      <c r="O99" s="15">
        <v>793</v>
      </c>
      <c r="P99" s="9">
        <v>23701</v>
      </c>
      <c r="Q99" s="15">
        <v>1100</v>
      </c>
      <c r="R99" s="15">
        <v>925</v>
      </c>
      <c r="S99" s="15">
        <v>0.375703</v>
      </c>
      <c r="T99" s="15">
        <v>449</v>
      </c>
      <c r="U99" s="15">
        <v>10.24397</v>
      </c>
      <c r="V99" s="15">
        <v>479</v>
      </c>
    </row>
    <row r="100" spans="1:22" ht="12.75">
      <c r="A100" s="8" t="s">
        <v>137</v>
      </c>
      <c r="B100" s="9">
        <v>16861</v>
      </c>
      <c r="C100" s="15">
        <v>75</v>
      </c>
      <c r="D100" s="15">
        <v>11</v>
      </c>
      <c r="E100" s="15">
        <v>27</v>
      </c>
      <c r="F100" s="15">
        <v>28</v>
      </c>
      <c r="G100" s="15">
        <v>5</v>
      </c>
      <c r="H100" s="15">
        <v>146</v>
      </c>
      <c r="I100" s="16">
        <v>-0.06057</v>
      </c>
      <c r="J100" s="16">
        <v>0.01392</v>
      </c>
      <c r="K100" s="16">
        <v>-0.01169</v>
      </c>
      <c r="L100" s="16">
        <v>0.05617</v>
      </c>
      <c r="M100" s="16">
        <v>0.00218</v>
      </c>
      <c r="N100" s="15">
        <v>908</v>
      </c>
      <c r="O100" s="15">
        <v>150</v>
      </c>
      <c r="P100" s="9">
        <v>16861</v>
      </c>
      <c r="Q100" s="15">
        <v>908</v>
      </c>
      <c r="R100" s="15">
        <v>925</v>
      </c>
      <c r="S100" s="15">
        <v>0.375703</v>
      </c>
      <c r="T100" s="15">
        <v>154</v>
      </c>
      <c r="U100" s="15">
        <v>9.94871</v>
      </c>
      <c r="V100" s="15">
        <v>154</v>
      </c>
    </row>
    <row r="101" spans="1:22" ht="12.75">
      <c r="A101" s="8" t="s">
        <v>138</v>
      </c>
      <c r="B101" s="9">
        <v>12921</v>
      </c>
      <c r="C101" s="15">
        <v>65</v>
      </c>
      <c r="D101" s="15">
        <v>5</v>
      </c>
      <c r="E101" s="15">
        <v>15</v>
      </c>
      <c r="F101" s="15">
        <v>94</v>
      </c>
      <c r="G101" s="15">
        <v>10</v>
      </c>
      <c r="H101" s="15">
        <v>189</v>
      </c>
      <c r="I101" s="16">
        <v>-0.01295</v>
      </c>
      <c r="J101" s="16">
        <v>-0.0187</v>
      </c>
      <c r="K101" s="16">
        <v>-0.03516</v>
      </c>
      <c r="L101" s="16">
        <v>0.11336</v>
      </c>
      <c r="M101" s="16">
        <v>-0.04654</v>
      </c>
      <c r="N101" s="15">
        <v>949</v>
      </c>
      <c r="O101" s="15">
        <v>163</v>
      </c>
      <c r="P101" s="9">
        <v>12921</v>
      </c>
      <c r="Q101" s="15">
        <v>949</v>
      </c>
      <c r="R101" s="15">
        <v>925</v>
      </c>
      <c r="S101" s="15">
        <v>0.375703</v>
      </c>
      <c r="T101" s="15">
        <v>138</v>
      </c>
      <c r="U101" s="15">
        <v>7.61083</v>
      </c>
      <c r="V101" s="15">
        <v>138</v>
      </c>
    </row>
    <row r="102" spans="1:22" ht="12.75">
      <c r="A102" s="8" t="s">
        <v>139</v>
      </c>
      <c r="B102" s="9">
        <v>31676</v>
      </c>
      <c r="C102" s="15">
        <v>347</v>
      </c>
      <c r="D102" s="15">
        <v>29</v>
      </c>
      <c r="E102" s="15">
        <v>165</v>
      </c>
      <c r="F102" s="15">
        <v>145</v>
      </c>
      <c r="G102" s="15">
        <v>45</v>
      </c>
      <c r="H102" s="15">
        <v>731</v>
      </c>
      <c r="I102" s="16">
        <v>0.03087</v>
      </c>
      <c r="J102" s="16">
        <v>-0.01184</v>
      </c>
      <c r="K102" s="16">
        <v>-0.0195</v>
      </c>
      <c r="L102" s="16">
        <v>-0.00601</v>
      </c>
      <c r="M102" s="16">
        <v>0.00648</v>
      </c>
      <c r="N102" s="15">
        <v>1018</v>
      </c>
      <c r="O102" s="15">
        <v>809</v>
      </c>
      <c r="P102" s="9">
        <v>31676</v>
      </c>
      <c r="Q102" s="15">
        <v>1018</v>
      </c>
      <c r="R102" s="15">
        <v>925</v>
      </c>
      <c r="S102" s="15">
        <v>0.375703</v>
      </c>
      <c r="T102" s="15">
        <v>698</v>
      </c>
      <c r="U102" s="15">
        <v>10.30619</v>
      </c>
      <c r="V102" s="15">
        <v>698</v>
      </c>
    </row>
    <row r="103" spans="1:22" ht="12.75">
      <c r="A103" s="8" t="s">
        <v>140</v>
      </c>
      <c r="B103" s="9">
        <v>25271</v>
      </c>
      <c r="C103" s="15">
        <v>373</v>
      </c>
      <c r="D103" s="15">
        <v>37</v>
      </c>
      <c r="E103" s="15">
        <v>63</v>
      </c>
      <c r="F103" s="15">
        <v>233</v>
      </c>
      <c r="G103" s="15">
        <v>37</v>
      </c>
      <c r="H103" s="15">
        <v>743</v>
      </c>
      <c r="I103" s="16">
        <v>-0.01812</v>
      </c>
      <c r="J103" s="16">
        <v>0.01058</v>
      </c>
      <c r="K103" s="16">
        <v>-0.06343</v>
      </c>
      <c r="L103" s="16">
        <v>0.08919</v>
      </c>
      <c r="M103" s="16">
        <v>-0.01821</v>
      </c>
      <c r="N103" s="15">
        <v>948</v>
      </c>
      <c r="O103" s="15">
        <v>1017</v>
      </c>
      <c r="P103" s="9">
        <v>25271</v>
      </c>
      <c r="Q103" s="15">
        <v>948</v>
      </c>
      <c r="R103" s="15">
        <v>925</v>
      </c>
      <c r="S103" s="15">
        <v>0.375703</v>
      </c>
      <c r="T103" s="15">
        <v>918</v>
      </c>
      <c r="U103" s="15">
        <v>9.57714</v>
      </c>
      <c r="V103" s="15">
        <v>918</v>
      </c>
    </row>
    <row r="104" spans="1:22" ht="12.75">
      <c r="A104" s="8" t="s">
        <v>141</v>
      </c>
      <c r="B104" s="9">
        <v>52276</v>
      </c>
      <c r="C104" s="15">
        <v>794</v>
      </c>
      <c r="D104" s="15">
        <v>73</v>
      </c>
      <c r="E104" s="15">
        <v>186</v>
      </c>
      <c r="F104" s="15">
        <v>185</v>
      </c>
      <c r="G104" s="15">
        <v>39</v>
      </c>
      <c r="H104" s="15">
        <v>1277</v>
      </c>
      <c r="I104" s="16">
        <v>0.10541</v>
      </c>
      <c r="J104" s="16">
        <v>-0.00166</v>
      </c>
      <c r="K104" s="16">
        <v>-0.04989</v>
      </c>
      <c r="L104" s="16">
        <v>-0.03259</v>
      </c>
      <c r="M104" s="16">
        <v>-0.02127</v>
      </c>
      <c r="N104" s="15">
        <v>1131</v>
      </c>
      <c r="O104" s="15">
        <v>1425</v>
      </c>
      <c r="P104" s="9">
        <v>52276</v>
      </c>
      <c r="Q104" s="15">
        <v>1131</v>
      </c>
      <c r="R104" s="15">
        <v>925</v>
      </c>
      <c r="S104" s="15">
        <v>0.375703</v>
      </c>
      <c r="T104" s="15">
        <v>1442</v>
      </c>
      <c r="U104" s="15">
        <v>10.96457</v>
      </c>
      <c r="V104" s="15">
        <v>1478</v>
      </c>
    </row>
    <row r="105" spans="1:22" ht="12.75">
      <c r="A105" s="8" t="s">
        <v>142</v>
      </c>
      <c r="B105" s="9">
        <v>15951</v>
      </c>
      <c r="C105" s="15">
        <v>52</v>
      </c>
      <c r="D105" s="15">
        <v>1</v>
      </c>
      <c r="E105" s="15">
        <v>11</v>
      </c>
      <c r="F105" s="15">
        <v>31</v>
      </c>
      <c r="G105" s="15">
        <v>4</v>
      </c>
      <c r="H105" s="15">
        <v>99</v>
      </c>
      <c r="I105" s="16">
        <v>0.14378</v>
      </c>
      <c r="J105" s="16">
        <v>-0.02312</v>
      </c>
      <c r="K105" s="16">
        <v>-0.02324</v>
      </c>
      <c r="L105" s="16">
        <v>-0.0341</v>
      </c>
      <c r="M105" s="16">
        <v>-0.06333</v>
      </c>
      <c r="N105" s="15">
        <v>1193</v>
      </c>
      <c r="O105" s="15">
        <v>169</v>
      </c>
      <c r="P105" s="9">
        <v>15951</v>
      </c>
      <c r="Q105" s="15">
        <v>1193</v>
      </c>
      <c r="R105" s="15">
        <v>925</v>
      </c>
      <c r="S105" s="15">
        <v>0.375703</v>
      </c>
      <c r="T105" s="15">
        <v>114</v>
      </c>
      <c r="U105" s="15">
        <v>8.83096</v>
      </c>
      <c r="V105" s="15">
        <v>146</v>
      </c>
    </row>
    <row r="106" spans="1:22" ht="12.75">
      <c r="A106" s="8" t="s">
        <v>143</v>
      </c>
      <c r="B106" s="9">
        <v>14031</v>
      </c>
      <c r="C106" s="15">
        <v>88</v>
      </c>
      <c r="D106" s="15">
        <v>2</v>
      </c>
      <c r="E106" s="15">
        <v>56</v>
      </c>
      <c r="F106" s="15">
        <v>37</v>
      </c>
      <c r="G106" s="15">
        <v>28</v>
      </c>
      <c r="H106" s="15">
        <v>211</v>
      </c>
      <c r="I106" s="16">
        <v>0.0292</v>
      </c>
      <c r="J106" s="16">
        <v>-0.00697</v>
      </c>
      <c r="K106" s="16">
        <v>0.00623</v>
      </c>
      <c r="L106" s="16">
        <v>-0.04701</v>
      </c>
      <c r="M106" s="16">
        <v>0.01856</v>
      </c>
      <c r="N106" s="15">
        <v>1037</v>
      </c>
      <c r="O106" s="15">
        <v>280</v>
      </c>
      <c r="P106" s="9">
        <v>14031</v>
      </c>
      <c r="Q106" s="15">
        <v>1037</v>
      </c>
      <c r="R106" s="15">
        <v>925</v>
      </c>
      <c r="S106" s="15">
        <v>0.375703</v>
      </c>
      <c r="T106" s="15">
        <v>262</v>
      </c>
      <c r="U106" s="15">
        <v>11.05786</v>
      </c>
      <c r="V106" s="15">
        <v>262</v>
      </c>
    </row>
    <row r="107" spans="1:22" ht="12.75">
      <c r="A107" s="8" t="s">
        <v>144</v>
      </c>
      <c r="B107" s="9">
        <v>8373</v>
      </c>
      <c r="C107" s="15">
        <v>1529</v>
      </c>
      <c r="D107" s="15">
        <v>159</v>
      </c>
      <c r="E107" s="15">
        <v>793</v>
      </c>
      <c r="F107" s="15">
        <v>717</v>
      </c>
      <c r="G107" s="15">
        <v>262</v>
      </c>
      <c r="H107" s="15">
        <v>3460</v>
      </c>
      <c r="I107" s="16">
        <v>0.02437</v>
      </c>
      <c r="J107" s="16">
        <v>-0.00498</v>
      </c>
      <c r="K107" s="16">
        <v>-0.01211</v>
      </c>
      <c r="L107" s="16">
        <v>-0.0018</v>
      </c>
      <c r="M107" s="16">
        <v>-0.00548</v>
      </c>
      <c r="N107" s="15">
        <v>1020</v>
      </c>
      <c r="O107" s="15">
        <v>4444</v>
      </c>
      <c r="P107" s="9">
        <v>8373</v>
      </c>
      <c r="Q107" s="15">
        <v>1020</v>
      </c>
      <c r="R107" s="15">
        <v>925</v>
      </c>
      <c r="S107" s="15">
        <v>0.375703</v>
      </c>
      <c r="T107" s="15">
        <v>4379</v>
      </c>
      <c r="U107" s="15">
        <v>10.43185</v>
      </c>
      <c r="V107" s="15">
        <v>4516</v>
      </c>
    </row>
    <row r="108" spans="1:22" ht="12.75">
      <c r="A108" s="8" t="s">
        <v>145</v>
      </c>
      <c r="B108" s="9">
        <v>19311</v>
      </c>
      <c r="C108" s="15">
        <v>22</v>
      </c>
      <c r="D108" s="15">
        <v>10</v>
      </c>
      <c r="E108" s="15">
        <v>5</v>
      </c>
      <c r="F108" s="15">
        <v>17</v>
      </c>
      <c r="G108" s="15">
        <v>2</v>
      </c>
      <c r="H108" s="15">
        <v>56</v>
      </c>
      <c r="I108" s="16">
        <v>-0.00906</v>
      </c>
      <c r="J108" s="16">
        <v>0.07324</v>
      </c>
      <c r="K108" s="16">
        <v>-0.14309</v>
      </c>
      <c r="L108" s="16">
        <v>0.08988</v>
      </c>
      <c r="M108" s="16">
        <v>-0.01096</v>
      </c>
      <c r="N108" s="15">
        <v>1002</v>
      </c>
      <c r="O108" s="15">
        <v>71</v>
      </c>
      <c r="P108" s="9">
        <v>19311</v>
      </c>
      <c r="Q108" s="15">
        <v>1002</v>
      </c>
      <c r="R108" s="15">
        <v>925</v>
      </c>
      <c r="S108" s="15">
        <v>0.375703</v>
      </c>
      <c r="T108" s="15">
        <v>81</v>
      </c>
      <c r="U108" s="15">
        <v>13.6518</v>
      </c>
      <c r="V108" s="15">
        <v>81</v>
      </c>
    </row>
    <row r="109" spans="1:22" ht="12.75">
      <c r="A109" s="8" t="s">
        <v>146</v>
      </c>
      <c r="B109" s="9">
        <v>17671</v>
      </c>
      <c r="C109" s="15">
        <v>49</v>
      </c>
      <c r="D109" s="15">
        <v>6</v>
      </c>
      <c r="E109" s="15">
        <v>3</v>
      </c>
      <c r="F109" s="15">
        <v>8</v>
      </c>
      <c r="G109" s="15">
        <v>2</v>
      </c>
      <c r="H109" s="15">
        <v>68</v>
      </c>
      <c r="I109" s="16">
        <v>0.045</v>
      </c>
      <c r="J109" s="16">
        <v>0.01455</v>
      </c>
      <c r="K109" s="16">
        <v>-0.0711</v>
      </c>
      <c r="L109" s="16">
        <v>-0.01074</v>
      </c>
      <c r="M109" s="16">
        <v>0.02229</v>
      </c>
      <c r="N109" s="15">
        <v>1053</v>
      </c>
      <c r="O109" s="15">
        <v>81</v>
      </c>
      <c r="P109" s="9">
        <v>17671</v>
      </c>
      <c r="Q109" s="15">
        <v>1053</v>
      </c>
      <c r="R109" s="15">
        <v>925</v>
      </c>
      <c r="S109" s="15">
        <v>0.375703</v>
      </c>
      <c r="T109" s="15">
        <v>81</v>
      </c>
      <c r="U109" s="15">
        <v>13.75352</v>
      </c>
      <c r="V109" s="15">
        <v>81</v>
      </c>
    </row>
    <row r="110" spans="1:22" ht="12.75">
      <c r="A110" s="8" t="s">
        <v>165</v>
      </c>
      <c r="B110" s="9">
        <v>15961</v>
      </c>
      <c r="C110" s="15">
        <v>16</v>
      </c>
      <c r="D110" s="15">
        <v>0</v>
      </c>
      <c r="E110" s="15">
        <v>12</v>
      </c>
      <c r="F110" s="15">
        <v>17</v>
      </c>
      <c r="G110" s="15">
        <v>4</v>
      </c>
      <c r="H110" s="15">
        <v>49</v>
      </c>
      <c r="I110" s="16">
        <v>-0.08607</v>
      </c>
      <c r="J110" s="16">
        <v>-0.01392</v>
      </c>
      <c r="K110" s="16">
        <v>0.04004</v>
      </c>
      <c r="L110" s="16">
        <v>0.07652</v>
      </c>
      <c r="M110" s="16">
        <v>-0.01657</v>
      </c>
      <c r="N110" s="15">
        <v>854</v>
      </c>
      <c r="O110" s="15">
        <v>35</v>
      </c>
      <c r="P110" s="9">
        <v>15961</v>
      </c>
      <c r="Q110" s="15">
        <v>854</v>
      </c>
      <c r="R110" s="15">
        <v>925</v>
      </c>
      <c r="S110" s="15">
        <v>0.375703</v>
      </c>
      <c r="T110" s="15">
        <v>34</v>
      </c>
      <c r="U110" s="15">
        <v>9.99113</v>
      </c>
      <c r="V110" s="15">
        <v>34</v>
      </c>
    </row>
    <row r="111" spans="1:22" ht="12.75">
      <c r="A111" s="8" t="s">
        <v>147</v>
      </c>
      <c r="B111" s="9">
        <v>18291</v>
      </c>
      <c r="C111" s="15">
        <v>68</v>
      </c>
      <c r="D111" s="15">
        <v>24</v>
      </c>
      <c r="E111" s="15">
        <v>68</v>
      </c>
      <c r="F111" s="15">
        <v>45</v>
      </c>
      <c r="G111" s="15">
        <v>17</v>
      </c>
      <c r="H111" s="15">
        <v>222</v>
      </c>
      <c r="I111" s="16">
        <v>-0.01339</v>
      </c>
      <c r="J111" s="16">
        <v>0.02481</v>
      </c>
      <c r="K111" s="16">
        <v>0.01688</v>
      </c>
      <c r="L111" s="16">
        <v>-0.00588</v>
      </c>
      <c r="M111" s="16">
        <v>-0.02242</v>
      </c>
      <c r="N111" s="15">
        <v>1000</v>
      </c>
      <c r="O111" s="15">
        <v>252</v>
      </c>
      <c r="P111" s="9">
        <v>18291</v>
      </c>
      <c r="Q111" s="15">
        <v>1000</v>
      </c>
      <c r="R111" s="15">
        <v>925</v>
      </c>
      <c r="S111" s="15">
        <v>0.375703</v>
      </c>
      <c r="T111" s="15">
        <v>242</v>
      </c>
      <c r="U111" s="15">
        <v>11.71769</v>
      </c>
      <c r="V111" s="15">
        <v>242</v>
      </c>
    </row>
    <row r="112" spans="1:22" ht="12.75">
      <c r="A112" s="8" t="s">
        <v>148</v>
      </c>
      <c r="B112" s="9">
        <v>17071</v>
      </c>
      <c r="C112" s="15">
        <v>165</v>
      </c>
      <c r="D112" s="15">
        <v>1</v>
      </c>
      <c r="E112" s="15">
        <v>51</v>
      </c>
      <c r="F112" s="15">
        <v>106</v>
      </c>
      <c r="G112" s="15">
        <v>59</v>
      </c>
      <c r="H112" s="15">
        <v>382</v>
      </c>
      <c r="I112" s="16">
        <v>-0.013</v>
      </c>
      <c r="J112" s="16">
        <v>-0.02316</v>
      </c>
      <c r="K112" s="16">
        <v>-0.01009</v>
      </c>
      <c r="L112" s="16">
        <v>-0.00737</v>
      </c>
      <c r="M112" s="16">
        <v>0.05361</v>
      </c>
      <c r="N112" s="15">
        <v>936</v>
      </c>
      <c r="O112" s="15">
        <v>341</v>
      </c>
      <c r="P112" s="9">
        <v>17071</v>
      </c>
      <c r="Q112" s="15">
        <v>936</v>
      </c>
      <c r="R112" s="15">
        <v>925</v>
      </c>
      <c r="S112" s="15">
        <v>0.375703</v>
      </c>
      <c r="T112" s="15">
        <v>155</v>
      </c>
      <c r="U112" s="15">
        <v>9.99113</v>
      </c>
      <c r="V112" s="15">
        <v>175</v>
      </c>
    </row>
    <row r="113" spans="1:22" ht="12.75">
      <c r="A113" s="8" t="s">
        <v>149</v>
      </c>
      <c r="B113" s="9">
        <v>11681</v>
      </c>
      <c r="C113" s="15">
        <v>92</v>
      </c>
      <c r="D113" s="15">
        <v>7</v>
      </c>
      <c r="E113" s="15">
        <v>61</v>
      </c>
      <c r="F113" s="15">
        <v>58</v>
      </c>
      <c r="G113" s="15">
        <v>55</v>
      </c>
      <c r="H113" s="15">
        <v>273</v>
      </c>
      <c r="I113" s="16">
        <v>-0.07456</v>
      </c>
      <c r="J113" s="16">
        <v>-0.02554</v>
      </c>
      <c r="K113" s="16">
        <v>-0.04706</v>
      </c>
      <c r="L113" s="16">
        <v>0.04211</v>
      </c>
      <c r="M113" s="16">
        <v>0.10505</v>
      </c>
      <c r="N113" s="15">
        <v>825</v>
      </c>
      <c r="O113" s="15">
        <v>331</v>
      </c>
      <c r="P113" s="9">
        <v>11681</v>
      </c>
      <c r="Q113" s="15">
        <v>825</v>
      </c>
      <c r="R113" s="15">
        <v>925</v>
      </c>
      <c r="S113" s="15">
        <v>0.375703</v>
      </c>
      <c r="T113" s="15">
        <v>295</v>
      </c>
      <c r="U113" s="15">
        <v>10.64377</v>
      </c>
      <c r="V113" s="15">
        <v>295</v>
      </c>
    </row>
    <row r="114" spans="1:22" ht="12.75">
      <c r="A114" s="8" t="s">
        <v>150</v>
      </c>
      <c r="B114" s="9">
        <v>8533</v>
      </c>
      <c r="C114" s="15">
        <v>2055</v>
      </c>
      <c r="D114" s="15">
        <v>143</v>
      </c>
      <c r="E114" s="15">
        <v>818</v>
      </c>
      <c r="F114" s="15">
        <v>789</v>
      </c>
      <c r="G114" s="15">
        <v>313</v>
      </c>
      <c r="H114" s="15">
        <v>4118</v>
      </c>
      <c r="I114" s="16">
        <v>0.05366</v>
      </c>
      <c r="J114" s="16">
        <v>-0.0128</v>
      </c>
      <c r="K114" s="16">
        <v>-0.0009</v>
      </c>
      <c r="L114" s="16">
        <v>-0.02757</v>
      </c>
      <c r="M114" s="16">
        <v>-0.01239</v>
      </c>
      <c r="N114" s="15">
        <v>1063</v>
      </c>
      <c r="O114" s="15">
        <v>4604</v>
      </c>
      <c r="P114" s="9">
        <v>8533</v>
      </c>
      <c r="Q114" s="15">
        <v>1063</v>
      </c>
      <c r="R114" s="15">
        <v>925</v>
      </c>
      <c r="S114" s="15">
        <v>0.375703</v>
      </c>
      <c r="T114" s="15">
        <v>4120</v>
      </c>
      <c r="U114" s="15">
        <v>9.99805</v>
      </c>
      <c r="V114" s="15">
        <v>4246</v>
      </c>
    </row>
    <row r="115" spans="1:22" ht="12.75">
      <c r="A115" s="8" t="s">
        <v>151</v>
      </c>
      <c r="B115" s="9">
        <v>19321</v>
      </c>
      <c r="C115" s="15">
        <v>29</v>
      </c>
      <c r="D115" s="15">
        <v>9</v>
      </c>
      <c r="E115" s="15">
        <v>9</v>
      </c>
      <c r="F115" s="15">
        <v>18</v>
      </c>
      <c r="G115" s="15">
        <v>4</v>
      </c>
      <c r="H115" s="15">
        <v>69</v>
      </c>
      <c r="I115" s="16">
        <v>-0.0357</v>
      </c>
      <c r="J115" s="16">
        <v>0.01742</v>
      </c>
      <c r="K115" s="16">
        <v>-0.08783</v>
      </c>
      <c r="L115" s="16">
        <v>0.07841</v>
      </c>
      <c r="M115" s="16">
        <v>0.02769</v>
      </c>
      <c r="N115" s="15">
        <v>926</v>
      </c>
      <c r="O115" s="15">
        <v>90</v>
      </c>
      <c r="P115" s="9">
        <v>19321</v>
      </c>
      <c r="Q115" s="15">
        <v>926</v>
      </c>
      <c r="R115" s="15">
        <v>925</v>
      </c>
      <c r="S115" s="15">
        <v>0.375703</v>
      </c>
      <c r="T115" s="15">
        <v>90</v>
      </c>
      <c r="U115" s="15">
        <v>14.32269</v>
      </c>
      <c r="V115" s="15">
        <v>90</v>
      </c>
    </row>
    <row r="116" spans="1:22" ht="12.75">
      <c r="A116" s="8" t="s">
        <v>152</v>
      </c>
      <c r="B116" s="9">
        <v>16901</v>
      </c>
      <c r="C116" s="15">
        <v>112</v>
      </c>
      <c r="D116" s="15">
        <v>6</v>
      </c>
      <c r="E116" s="15">
        <v>17</v>
      </c>
      <c r="F116" s="15">
        <v>17</v>
      </c>
      <c r="G116" s="15">
        <v>1</v>
      </c>
      <c r="H116" s="15">
        <v>153</v>
      </c>
      <c r="I116" s="16">
        <v>0.11688</v>
      </c>
      <c r="J116" s="16">
        <v>-0.01392</v>
      </c>
      <c r="K116" s="16">
        <v>-0.04239</v>
      </c>
      <c r="L116" s="16">
        <v>-0.02967</v>
      </c>
      <c r="M116" s="16">
        <v>-0.0309</v>
      </c>
      <c r="N116" s="15">
        <v>1146</v>
      </c>
      <c r="O116" s="15">
        <v>185</v>
      </c>
      <c r="P116" s="9">
        <v>16901</v>
      </c>
      <c r="Q116" s="15">
        <v>1146</v>
      </c>
      <c r="R116" s="15">
        <v>925</v>
      </c>
      <c r="S116" s="15">
        <v>0.375703</v>
      </c>
      <c r="T116" s="15">
        <v>187</v>
      </c>
      <c r="U116" s="15">
        <v>10.09783</v>
      </c>
      <c r="V116" s="15">
        <v>187</v>
      </c>
    </row>
    <row r="117" spans="1:22" ht="12.75">
      <c r="A117" s="8" t="s">
        <v>153</v>
      </c>
      <c r="B117" s="9">
        <v>13611</v>
      </c>
      <c r="C117" s="15">
        <v>186</v>
      </c>
      <c r="D117" s="15">
        <v>1</v>
      </c>
      <c r="E117" s="15">
        <v>49</v>
      </c>
      <c r="F117" s="15">
        <v>128</v>
      </c>
      <c r="G117" s="15">
        <v>26</v>
      </c>
      <c r="H117" s="15">
        <v>390</v>
      </c>
      <c r="I117" s="16">
        <v>0.0201</v>
      </c>
      <c r="J117" s="16">
        <v>-0.00595</v>
      </c>
      <c r="K117" s="16">
        <v>0.01049</v>
      </c>
      <c r="L117" s="16">
        <v>-0.00212</v>
      </c>
      <c r="M117" s="16">
        <v>-0.02252</v>
      </c>
      <c r="N117" s="15">
        <v>1019</v>
      </c>
      <c r="O117" s="15">
        <v>541</v>
      </c>
      <c r="P117" s="9">
        <v>13611</v>
      </c>
      <c r="Q117" s="15">
        <v>1019</v>
      </c>
      <c r="R117" s="15">
        <v>925</v>
      </c>
      <c r="S117" s="15">
        <v>0.375703</v>
      </c>
      <c r="T117" s="15">
        <v>349</v>
      </c>
      <c r="U117" s="15">
        <v>13.16927</v>
      </c>
      <c r="V117" s="15">
        <v>349</v>
      </c>
    </row>
    <row r="118" spans="1:22" ht="12.75">
      <c r="A118" s="8" t="s">
        <v>154</v>
      </c>
      <c r="B118" s="9">
        <v>8953</v>
      </c>
      <c r="C118" s="15">
        <v>260</v>
      </c>
      <c r="D118" s="15">
        <v>21</v>
      </c>
      <c r="E118" s="15">
        <v>147</v>
      </c>
      <c r="F118" s="15">
        <v>102</v>
      </c>
      <c r="G118" s="15">
        <v>58</v>
      </c>
      <c r="H118" s="15">
        <v>588</v>
      </c>
      <c r="I118" s="16">
        <v>-0.02431</v>
      </c>
      <c r="J118" s="16">
        <v>0.0099</v>
      </c>
      <c r="K118" s="16">
        <v>0.01227</v>
      </c>
      <c r="L118" s="16">
        <v>-0.0116</v>
      </c>
      <c r="M118" s="16">
        <v>0.01374</v>
      </c>
      <c r="N118" s="15">
        <v>963</v>
      </c>
      <c r="O118" s="15">
        <v>732</v>
      </c>
      <c r="P118" s="9">
        <v>31216</v>
      </c>
      <c r="Q118" s="15">
        <v>998</v>
      </c>
      <c r="R118" s="15">
        <v>925</v>
      </c>
      <c r="S118" s="15">
        <v>0.375703</v>
      </c>
      <c r="T118" s="15">
        <v>1619</v>
      </c>
      <c r="U118" s="15">
        <v>10.85966</v>
      </c>
      <c r="V118" s="15">
        <v>1638</v>
      </c>
    </row>
    <row r="119" spans="1:22" ht="12.75">
      <c r="A119" s="8" t="s">
        <v>155</v>
      </c>
      <c r="B119" s="9">
        <v>9053</v>
      </c>
      <c r="C119" s="15">
        <v>952</v>
      </c>
      <c r="D119" s="15">
        <v>86</v>
      </c>
      <c r="E119" s="15">
        <v>416</v>
      </c>
      <c r="F119" s="15">
        <v>541</v>
      </c>
      <c r="G119" s="15">
        <v>182</v>
      </c>
      <c r="H119" s="15">
        <v>2177</v>
      </c>
      <c r="I119" s="16">
        <v>0.02826</v>
      </c>
      <c r="J119" s="16">
        <v>-0.00763</v>
      </c>
      <c r="K119" s="16">
        <v>-6E-05</v>
      </c>
      <c r="L119" s="16">
        <v>-0.01978</v>
      </c>
      <c r="M119" s="16">
        <v>-0.00079</v>
      </c>
      <c r="N119" s="15">
        <v>1026</v>
      </c>
      <c r="O119" s="15">
        <v>2537</v>
      </c>
      <c r="P119" s="9">
        <v>9053</v>
      </c>
      <c r="Q119" s="15">
        <v>1026</v>
      </c>
      <c r="R119" s="15">
        <v>925</v>
      </c>
      <c r="S119" s="15">
        <v>0.375703</v>
      </c>
      <c r="T119" s="15">
        <v>2317</v>
      </c>
      <c r="U119" s="15">
        <v>10.07562</v>
      </c>
      <c r="V119" s="15">
        <v>2416</v>
      </c>
    </row>
    <row r="120" spans="1:22" ht="12.75">
      <c r="A120" s="8" t="s">
        <v>156</v>
      </c>
      <c r="B120" s="9">
        <v>31446</v>
      </c>
      <c r="C120" s="15">
        <v>440</v>
      </c>
      <c r="D120" s="15">
        <v>28</v>
      </c>
      <c r="E120" s="15">
        <v>251</v>
      </c>
      <c r="F120" s="15">
        <v>140</v>
      </c>
      <c r="G120" s="15">
        <v>90</v>
      </c>
      <c r="H120" s="15">
        <v>949</v>
      </c>
      <c r="I120" s="16">
        <v>0.05973</v>
      </c>
      <c r="J120" s="16">
        <v>-0.00865</v>
      </c>
      <c r="K120" s="16">
        <v>0.02429</v>
      </c>
      <c r="L120" s="16">
        <v>-0.06688</v>
      </c>
      <c r="M120" s="16">
        <v>-0.00849</v>
      </c>
      <c r="N120" s="15">
        <v>1081</v>
      </c>
      <c r="O120" s="15">
        <v>1073</v>
      </c>
      <c r="P120" s="9">
        <v>31446</v>
      </c>
      <c r="Q120" s="15">
        <v>1081</v>
      </c>
      <c r="R120" s="15">
        <v>925</v>
      </c>
      <c r="S120" s="15">
        <v>0.375703</v>
      </c>
      <c r="T120" s="15">
        <v>1063</v>
      </c>
      <c r="U120" s="15">
        <v>9.98416</v>
      </c>
      <c r="V120" s="15">
        <v>1088</v>
      </c>
    </row>
    <row r="121" spans="1:22" ht="12.75">
      <c r="A121" s="8" t="s">
        <v>157</v>
      </c>
      <c r="B121" s="9">
        <v>17271</v>
      </c>
      <c r="C121" s="15">
        <v>40</v>
      </c>
      <c r="D121" s="15">
        <v>3</v>
      </c>
      <c r="E121" s="15">
        <v>6</v>
      </c>
      <c r="F121" s="15">
        <v>28</v>
      </c>
      <c r="G121" s="15">
        <v>4</v>
      </c>
      <c r="H121" s="15">
        <v>81</v>
      </c>
      <c r="I121" s="16">
        <v>-0.13123</v>
      </c>
      <c r="J121" s="16">
        <v>-0.01806</v>
      </c>
      <c r="K121" s="16">
        <v>-0.02162</v>
      </c>
      <c r="L121" s="16">
        <v>0.16061</v>
      </c>
      <c r="M121" s="16">
        <v>0.01031</v>
      </c>
      <c r="N121" s="15">
        <v>777</v>
      </c>
      <c r="O121" s="15">
        <v>112</v>
      </c>
      <c r="P121" s="9">
        <v>17271</v>
      </c>
      <c r="Q121" s="15">
        <v>777</v>
      </c>
      <c r="R121" s="15">
        <v>925</v>
      </c>
      <c r="S121" s="15">
        <v>0.375703</v>
      </c>
      <c r="T121" s="15">
        <v>80</v>
      </c>
      <c r="U121" s="15">
        <v>13.75352</v>
      </c>
      <c r="V121" s="15">
        <v>89</v>
      </c>
    </row>
    <row r="122" spans="1:22" ht="12.75">
      <c r="A122" s="8" t="s">
        <v>158</v>
      </c>
      <c r="B122" s="9">
        <v>923</v>
      </c>
      <c r="C122" s="15">
        <v>1165</v>
      </c>
      <c r="D122" s="15">
        <v>34</v>
      </c>
      <c r="E122" s="15">
        <v>430</v>
      </c>
      <c r="F122" s="15">
        <v>588</v>
      </c>
      <c r="G122" s="15">
        <v>200</v>
      </c>
      <c r="H122" s="15">
        <v>2417</v>
      </c>
      <c r="I122" s="16">
        <v>0.00505</v>
      </c>
      <c r="J122" s="16">
        <v>-0.0074</v>
      </c>
      <c r="K122" s="16">
        <v>-0.00225</v>
      </c>
      <c r="L122" s="16">
        <v>0.00807</v>
      </c>
      <c r="M122" s="16">
        <v>-0.00347</v>
      </c>
      <c r="N122" s="15">
        <v>990</v>
      </c>
      <c r="O122" s="15">
        <v>3281</v>
      </c>
      <c r="P122" s="9">
        <v>923</v>
      </c>
      <c r="Q122" s="15">
        <v>990</v>
      </c>
      <c r="R122" s="15">
        <v>925</v>
      </c>
      <c r="S122" s="15">
        <v>0.375703</v>
      </c>
      <c r="T122" s="15">
        <v>2634</v>
      </c>
      <c r="U122" s="15">
        <v>10.58778</v>
      </c>
      <c r="V122" s="15">
        <v>2787</v>
      </c>
    </row>
    <row r="123" spans="1:22" ht="12.75">
      <c r="A123" s="8" t="s">
        <v>159</v>
      </c>
      <c r="B123" s="9">
        <v>17301</v>
      </c>
      <c r="C123" s="15">
        <v>39</v>
      </c>
      <c r="D123" s="15">
        <v>2</v>
      </c>
      <c r="E123" s="15">
        <v>5</v>
      </c>
      <c r="F123" s="15">
        <v>9</v>
      </c>
      <c r="G123" s="15">
        <v>2</v>
      </c>
      <c r="H123" s="15">
        <v>57</v>
      </c>
      <c r="I123" s="16">
        <v>0.00895</v>
      </c>
      <c r="J123" s="16">
        <v>-0.03227</v>
      </c>
      <c r="K123" s="16">
        <v>-0.03469</v>
      </c>
      <c r="L123" s="16">
        <v>0.03709</v>
      </c>
      <c r="M123" s="16">
        <v>0.02091</v>
      </c>
      <c r="N123" s="15">
        <v>972</v>
      </c>
      <c r="O123" s="15">
        <v>85</v>
      </c>
      <c r="P123" s="9">
        <v>17301</v>
      </c>
      <c r="Q123" s="15">
        <v>972</v>
      </c>
      <c r="R123" s="15">
        <v>925</v>
      </c>
      <c r="S123" s="15">
        <v>0.375703</v>
      </c>
      <c r="T123" s="15">
        <v>85</v>
      </c>
      <c r="U123" s="15">
        <v>13.75352</v>
      </c>
      <c r="V123" s="15">
        <v>85</v>
      </c>
    </row>
    <row r="124" spans="1:22" ht="12.75">
      <c r="A124" s="8" t="s">
        <v>160</v>
      </c>
      <c r="B124" s="9">
        <v>31476</v>
      </c>
      <c r="C124" s="15">
        <v>568</v>
      </c>
      <c r="D124" s="15">
        <v>33</v>
      </c>
      <c r="E124" s="15">
        <v>356</v>
      </c>
      <c r="F124" s="15">
        <v>159</v>
      </c>
      <c r="G124" s="15">
        <v>113</v>
      </c>
      <c r="H124" s="15">
        <v>1229</v>
      </c>
      <c r="I124" s="16">
        <v>0.04661</v>
      </c>
      <c r="J124" s="16">
        <v>-0.01208</v>
      </c>
      <c r="K124" s="16">
        <v>0.03075</v>
      </c>
      <c r="L124" s="16">
        <v>-0.07646</v>
      </c>
      <c r="M124" s="16">
        <v>0.01118</v>
      </c>
      <c r="N124" s="15">
        <v>1060</v>
      </c>
      <c r="O124" s="15">
        <v>1321</v>
      </c>
      <c r="P124" s="9">
        <v>31476</v>
      </c>
      <c r="Q124" s="15">
        <v>1060</v>
      </c>
      <c r="R124" s="15">
        <v>925</v>
      </c>
      <c r="S124" s="15">
        <v>0.375703</v>
      </c>
      <c r="T124" s="15">
        <v>1175</v>
      </c>
      <c r="U124" s="15">
        <v>12.46426</v>
      </c>
      <c r="V124" s="15">
        <v>1220</v>
      </c>
    </row>
    <row r="125" spans="1:22" ht="12.75">
      <c r="A125" s="8" t="s">
        <v>161</v>
      </c>
      <c r="B125" s="9">
        <v>31506</v>
      </c>
      <c r="C125" s="15">
        <v>679</v>
      </c>
      <c r="D125" s="15">
        <v>26</v>
      </c>
      <c r="E125" s="15">
        <v>441</v>
      </c>
      <c r="F125" s="15">
        <v>307</v>
      </c>
      <c r="G125" s="15">
        <v>154</v>
      </c>
      <c r="H125" s="15">
        <v>1607</v>
      </c>
      <c r="I125" s="16">
        <v>0.00512</v>
      </c>
      <c r="J125" s="16">
        <v>-0.00664</v>
      </c>
      <c r="K125" s="16">
        <v>0.04839</v>
      </c>
      <c r="L125" s="16">
        <v>-0.05274</v>
      </c>
      <c r="M125" s="16">
        <v>0.00587</v>
      </c>
      <c r="N125" s="15">
        <v>1006</v>
      </c>
      <c r="O125" s="15">
        <v>1669</v>
      </c>
      <c r="P125" s="9">
        <v>31506</v>
      </c>
      <c r="Q125" s="15">
        <v>1006</v>
      </c>
      <c r="R125" s="15">
        <v>925</v>
      </c>
      <c r="S125" s="15">
        <v>0.375703</v>
      </c>
      <c r="T125" s="15">
        <v>1532</v>
      </c>
      <c r="U125" s="15">
        <v>10.77872</v>
      </c>
      <c r="V125" s="15">
        <v>1543</v>
      </c>
    </row>
    <row r="126" spans="1:22" ht="12.75">
      <c r="A126" s="8" t="s">
        <v>162</v>
      </c>
      <c r="B126" s="9">
        <v>2600000</v>
      </c>
      <c r="C126" s="15">
        <v>66229</v>
      </c>
      <c r="D126" s="15">
        <v>4485</v>
      </c>
      <c r="E126" s="15">
        <v>29814</v>
      </c>
      <c r="F126" s="15">
        <v>30628</v>
      </c>
      <c r="G126" s="15">
        <v>11361</v>
      </c>
      <c r="H126" s="15">
        <v>142517</v>
      </c>
      <c r="I126" s="16">
        <v>0.70031</v>
      </c>
      <c r="J126" s="16">
        <v>-0.09674</v>
      </c>
      <c r="K126" s="16">
        <v>0.2087</v>
      </c>
      <c r="L126" s="16">
        <v>-0.86917</v>
      </c>
      <c r="M126" s="16">
        <v>0.0569</v>
      </c>
      <c r="N126" s="15">
        <v>120000</v>
      </c>
      <c r="O126" s="15">
        <v>163020</v>
      </c>
      <c r="P126" s="9">
        <v>2690000</v>
      </c>
      <c r="Q126" s="15">
        <v>119055</v>
      </c>
      <c r="R126" s="15">
        <v>110075</v>
      </c>
      <c r="S126" s="15">
        <v>44.708657</v>
      </c>
      <c r="T126" s="15">
        <v>152131</v>
      </c>
      <c r="U126" s="15">
        <v>1274.9617</v>
      </c>
      <c r="V126" s="15">
        <v>156478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Tampereen Yliopisto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Jarkko Jännes</dc:creator>
  <cp:keywords/>
  <dc:description/>
  <cp:lastModifiedBy>Kaija Mäkelä</cp:lastModifiedBy>
  <cp:lastPrinted>2012-10-22T09:37:00Z</cp:lastPrinted>
  <dcterms:created xsi:type="dcterms:W3CDTF">2012-03-02T13:23:48Z</dcterms:created>
  <dcterms:modified xsi:type="dcterms:W3CDTF">2012-11-22T08:25:20Z</dcterms:modified>
  <cp:category/>
  <cp:version/>
  <cp:contentType/>
  <cp:contentStatus/>
</cp:coreProperties>
</file>